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hereinvestmentfund.sharepoint.com/sites/FundforQuality-PHL/Shared Documents/Admin/Grantee Resources/Project Examples_for website/"/>
    </mc:Choice>
  </mc:AlternateContent>
  <xr:revisionPtr revIDLastSave="0" documentId="8_{00DE68F4-2CDB-4C6A-A25B-198C7A7E7835}" xr6:coauthVersionLast="47" xr6:coauthVersionMax="47" xr10:uidLastSave="{00000000-0000-0000-0000-000000000000}"/>
  <bookViews>
    <workbookView xWindow="19090" yWindow="-110" windowWidth="19420" windowHeight="10300" activeTab="1" xr2:uid="{00000000-000D-0000-FFFF-FFFF00000000}"/>
  </bookViews>
  <sheets>
    <sheet name="SUMMARY" sheetId="9" r:id="rId1"/>
    <sheet name="DETAILED ESTIMATE" sheetId="7" r:id="rId2"/>
  </sheets>
  <definedNames>
    <definedName name="_xlnm._FilterDatabase" localSheetId="1" hidden="1">'DETAILED ESTIMATE'!$E$1:$E$380</definedName>
    <definedName name="_xlnm.Print_Area" localSheetId="1">'DETAILED ESTIMATE'!$A$1:$O$358</definedName>
    <definedName name="_xlnm.Print_Area" localSheetId="0">SUMMARY!$A$1:$I$32</definedName>
    <definedName name="_xlnm.Print_Titles" localSheetId="1">'DETAILED ESTIMATE'!$1:$7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3" i="7" l="1"/>
  <c r="R360" i="7"/>
  <c r="Q360" i="7"/>
  <c r="R355" i="7"/>
  <c r="R353" i="7"/>
  <c r="Q355" i="7"/>
  <c r="Q354" i="7"/>
  <c r="Q353" i="7"/>
  <c r="R267" i="7"/>
  <c r="R268" i="7"/>
  <c r="R269" i="7"/>
  <c r="R266" i="7"/>
  <c r="Q267" i="7"/>
  <c r="Q268" i="7"/>
  <c r="Q269" i="7"/>
  <c r="Q266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54" i="7"/>
  <c r="R155" i="7"/>
  <c r="R156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186" i="7"/>
  <c r="R187" i="7"/>
  <c r="R188" i="7"/>
  <c r="R189" i="7"/>
  <c r="R190" i="7"/>
  <c r="R191" i="7"/>
  <c r="R192" i="7"/>
  <c r="R193" i="7"/>
  <c r="R194" i="7"/>
  <c r="R195" i="7"/>
  <c r="R196" i="7"/>
  <c r="R197" i="7"/>
  <c r="R198" i="7"/>
  <c r="R199" i="7"/>
  <c r="R200" i="7"/>
  <c r="R201" i="7"/>
  <c r="R202" i="7"/>
  <c r="R203" i="7"/>
  <c r="R204" i="7"/>
  <c r="R205" i="7"/>
  <c r="R206" i="7"/>
  <c r="R207" i="7"/>
  <c r="R208" i="7"/>
  <c r="R209" i="7"/>
  <c r="R210" i="7"/>
  <c r="R211" i="7"/>
  <c r="R212" i="7"/>
  <c r="R213" i="7"/>
  <c r="R214" i="7"/>
  <c r="R215" i="7"/>
  <c r="R216" i="7"/>
  <c r="R217" i="7"/>
  <c r="R218" i="7"/>
  <c r="R219" i="7"/>
  <c r="R220" i="7"/>
  <c r="R221" i="7"/>
  <c r="R222" i="7"/>
  <c r="R223" i="7"/>
  <c r="R224" i="7"/>
  <c r="R225" i="7"/>
  <c r="R226" i="7"/>
  <c r="R227" i="7"/>
  <c r="R228" i="7"/>
  <c r="R229" i="7"/>
  <c r="R230" i="7"/>
  <c r="R231" i="7"/>
  <c r="R232" i="7"/>
  <c r="R233" i="7"/>
  <c r="R234" i="7"/>
  <c r="R235" i="7"/>
  <c r="R236" i="7"/>
  <c r="R237" i="7"/>
  <c r="R238" i="7"/>
  <c r="R239" i="7"/>
  <c r="R240" i="7"/>
  <c r="R241" i="7"/>
  <c r="R242" i="7"/>
  <c r="R243" i="7"/>
  <c r="R244" i="7"/>
  <c r="R245" i="7"/>
  <c r="R246" i="7"/>
  <c r="R247" i="7"/>
  <c r="R248" i="7"/>
  <c r="R249" i="7"/>
  <c r="R250" i="7"/>
  <c r="R251" i="7"/>
  <c r="R252" i="7"/>
  <c r="R253" i="7"/>
  <c r="R254" i="7"/>
  <c r="R255" i="7"/>
  <c r="R256" i="7"/>
  <c r="R257" i="7"/>
  <c r="R258" i="7"/>
  <c r="R259" i="7"/>
  <c r="R260" i="7"/>
  <c r="R261" i="7"/>
  <c r="R262" i="7"/>
  <c r="R263" i="7"/>
  <c r="R264" i="7"/>
  <c r="R265" i="7"/>
  <c r="R270" i="7"/>
  <c r="R271" i="7"/>
  <c r="R272" i="7"/>
  <c r="R273" i="7"/>
  <c r="R274" i="7"/>
  <c r="R275" i="7"/>
  <c r="R276" i="7"/>
  <c r="R277" i="7"/>
  <c r="R278" i="7"/>
  <c r="R279" i="7"/>
  <c r="R280" i="7"/>
  <c r="R281" i="7"/>
  <c r="R282" i="7"/>
  <c r="R283" i="7"/>
  <c r="R284" i="7"/>
  <c r="R285" i="7"/>
  <c r="R286" i="7"/>
  <c r="R287" i="7"/>
  <c r="R288" i="7"/>
  <c r="R289" i="7"/>
  <c r="R290" i="7"/>
  <c r="R291" i="7"/>
  <c r="R292" i="7"/>
  <c r="R293" i="7"/>
  <c r="R294" i="7"/>
  <c r="R295" i="7"/>
  <c r="R296" i="7"/>
  <c r="R297" i="7"/>
  <c r="R298" i="7"/>
  <c r="R299" i="7"/>
  <c r="R300" i="7"/>
  <c r="R301" i="7"/>
  <c r="R302" i="7"/>
  <c r="R303" i="7"/>
  <c r="R304" i="7"/>
  <c r="R305" i="7"/>
  <c r="R306" i="7"/>
  <c r="R307" i="7"/>
  <c r="R308" i="7"/>
  <c r="R309" i="7"/>
  <c r="R310" i="7"/>
  <c r="R311" i="7"/>
  <c r="R312" i="7"/>
  <c r="R313" i="7"/>
  <c r="R314" i="7"/>
  <c r="R315" i="7"/>
  <c r="R316" i="7"/>
  <c r="R317" i="7"/>
  <c r="R318" i="7"/>
  <c r="R319" i="7"/>
  <c r="R320" i="7"/>
  <c r="R321" i="7"/>
  <c r="R322" i="7"/>
  <c r="R323" i="7"/>
  <c r="R324" i="7"/>
  <c r="R325" i="7"/>
  <c r="R326" i="7"/>
  <c r="R327" i="7"/>
  <c r="R328" i="7"/>
  <c r="R329" i="7"/>
  <c r="R330" i="7"/>
  <c r="R331" i="7"/>
  <c r="R332" i="7"/>
  <c r="R333" i="7"/>
  <c r="R334" i="7"/>
  <c r="R335" i="7"/>
  <c r="R336" i="7"/>
  <c r="R337" i="7"/>
  <c r="R338" i="7"/>
  <c r="R339" i="7"/>
  <c r="R340" i="7"/>
  <c r="R341" i="7"/>
  <c r="R342" i="7"/>
  <c r="R343" i="7"/>
  <c r="R344" i="7"/>
  <c r="R345" i="7"/>
  <c r="R346" i="7"/>
  <c r="R347" i="7"/>
  <c r="R348" i="7"/>
  <c r="R349" i="7"/>
  <c r="R350" i="7"/>
  <c r="R351" i="7"/>
  <c r="R352" i="7"/>
  <c r="R354" i="7"/>
  <c r="R21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64" i="7"/>
  <c r="Q265" i="7"/>
  <c r="Q270" i="7"/>
  <c r="Q271" i="7"/>
  <c r="Q272" i="7"/>
  <c r="Q273" i="7"/>
  <c r="Q274" i="7"/>
  <c r="Q275" i="7"/>
  <c r="Q276" i="7"/>
  <c r="Q277" i="7"/>
  <c r="Q278" i="7"/>
  <c r="Q279" i="7"/>
  <c r="Q280" i="7"/>
  <c r="Q281" i="7"/>
  <c r="Q282" i="7"/>
  <c r="Q283" i="7"/>
  <c r="Q284" i="7"/>
  <c r="Q285" i="7"/>
  <c r="Q286" i="7"/>
  <c r="Q287" i="7"/>
  <c r="Q288" i="7"/>
  <c r="Q289" i="7"/>
  <c r="Q290" i="7"/>
  <c r="Q291" i="7"/>
  <c r="Q292" i="7"/>
  <c r="Q293" i="7"/>
  <c r="Q294" i="7"/>
  <c r="Q295" i="7"/>
  <c r="Q296" i="7"/>
  <c r="Q297" i="7"/>
  <c r="Q298" i="7"/>
  <c r="Q299" i="7"/>
  <c r="Q300" i="7"/>
  <c r="Q301" i="7"/>
  <c r="Q302" i="7"/>
  <c r="Q303" i="7"/>
  <c r="Q304" i="7"/>
  <c r="Q305" i="7"/>
  <c r="Q306" i="7"/>
  <c r="Q307" i="7"/>
  <c r="Q308" i="7"/>
  <c r="Q309" i="7"/>
  <c r="Q310" i="7"/>
  <c r="Q311" i="7"/>
  <c r="Q312" i="7"/>
  <c r="Q313" i="7"/>
  <c r="Q314" i="7"/>
  <c r="Q315" i="7"/>
  <c r="Q316" i="7"/>
  <c r="Q317" i="7"/>
  <c r="Q318" i="7"/>
  <c r="Q319" i="7"/>
  <c r="Q320" i="7"/>
  <c r="Q321" i="7"/>
  <c r="Q322" i="7"/>
  <c r="Q323" i="7"/>
  <c r="Q324" i="7"/>
  <c r="Q325" i="7"/>
  <c r="Q326" i="7"/>
  <c r="Q327" i="7"/>
  <c r="Q328" i="7"/>
  <c r="Q329" i="7"/>
  <c r="Q330" i="7"/>
  <c r="Q331" i="7"/>
  <c r="Q332" i="7"/>
  <c r="Q333" i="7"/>
  <c r="Q334" i="7"/>
  <c r="Q335" i="7"/>
  <c r="Q336" i="7"/>
  <c r="Q337" i="7"/>
  <c r="Q338" i="7"/>
  <c r="Q339" i="7"/>
  <c r="Q340" i="7"/>
  <c r="Q341" i="7"/>
  <c r="Q342" i="7"/>
  <c r="Q343" i="7"/>
  <c r="Q344" i="7"/>
  <c r="Q345" i="7"/>
  <c r="Q346" i="7"/>
  <c r="Q347" i="7"/>
  <c r="Q348" i="7"/>
  <c r="Q349" i="7"/>
  <c r="Q350" i="7"/>
  <c r="Q351" i="7"/>
  <c r="Q352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21" i="7"/>
  <c r="O356" i="7"/>
  <c r="N64" i="7"/>
  <c r="N80" i="7"/>
  <c r="O80" i="7"/>
  <c r="G18" i="9"/>
  <c r="O273" i="7"/>
  <c r="N268" i="7"/>
  <c r="N266" i="7"/>
  <c r="M220" i="7"/>
  <c r="G220" i="7"/>
  <c r="L220" i="7" s="1"/>
  <c r="M219" i="7"/>
  <c r="G219" i="7"/>
  <c r="L219" i="7" s="1"/>
  <c r="K220" i="7" l="1"/>
  <c r="N220" i="7" s="1"/>
  <c r="K219" i="7"/>
  <c r="N219" i="7" s="1"/>
  <c r="M334" i="7"/>
  <c r="G334" i="7"/>
  <c r="L334" i="7" s="1"/>
  <c r="M332" i="7"/>
  <c r="G332" i="7"/>
  <c r="L332" i="7" s="1"/>
  <c r="M326" i="7"/>
  <c r="G326" i="7"/>
  <c r="L326" i="7" s="1"/>
  <c r="M321" i="7"/>
  <c r="G321" i="7"/>
  <c r="K321" i="7" s="1"/>
  <c r="M314" i="7"/>
  <c r="G314" i="7"/>
  <c r="L314" i="7" s="1"/>
  <c r="M302" i="7"/>
  <c r="G302" i="7"/>
  <c r="K302" i="7" s="1"/>
  <c r="M283" i="7"/>
  <c r="G283" i="7"/>
  <c r="L283" i="7" s="1"/>
  <c r="M278" i="7"/>
  <c r="G278" i="7"/>
  <c r="K278" i="7" s="1"/>
  <c r="M235" i="7"/>
  <c r="G235" i="7"/>
  <c r="L235" i="7" s="1"/>
  <c r="M232" i="7"/>
  <c r="G232" i="7"/>
  <c r="L232" i="7" s="1"/>
  <c r="M231" i="7"/>
  <c r="G231" i="7"/>
  <c r="L231" i="7" s="1"/>
  <c r="M230" i="7"/>
  <c r="G230" i="7"/>
  <c r="L230" i="7" s="1"/>
  <c r="M217" i="7"/>
  <c r="G217" i="7"/>
  <c r="K217" i="7" s="1"/>
  <c r="M215" i="7"/>
  <c r="G215" i="7"/>
  <c r="L215" i="7" s="1"/>
  <c r="M213" i="7"/>
  <c r="G213" i="7"/>
  <c r="L213" i="7" s="1"/>
  <c r="M211" i="7"/>
  <c r="G211" i="7"/>
  <c r="L211" i="7" s="1"/>
  <c r="M210" i="7"/>
  <c r="G210" i="7"/>
  <c r="K210" i="7" s="1"/>
  <c r="M209" i="7"/>
  <c r="G209" i="7"/>
  <c r="L209" i="7" s="1"/>
  <c r="M205" i="7"/>
  <c r="G205" i="7"/>
  <c r="L205" i="7" s="1"/>
  <c r="M204" i="7"/>
  <c r="G204" i="7"/>
  <c r="L204" i="7" s="1"/>
  <c r="M202" i="7"/>
  <c r="G202" i="7"/>
  <c r="K202" i="7" s="1"/>
  <c r="M199" i="7"/>
  <c r="G199" i="7"/>
  <c r="L199" i="7" s="1"/>
  <c r="M198" i="7"/>
  <c r="G198" i="7"/>
  <c r="L198" i="7" s="1"/>
  <c r="M195" i="7"/>
  <c r="G195" i="7"/>
  <c r="L195" i="7" s="1"/>
  <c r="M194" i="7"/>
  <c r="G194" i="7"/>
  <c r="K194" i="7" s="1"/>
  <c r="M191" i="7"/>
  <c r="G191" i="7"/>
  <c r="L191" i="7" s="1"/>
  <c r="M190" i="7"/>
  <c r="G190" i="7"/>
  <c r="L190" i="7" s="1"/>
  <c r="M189" i="7"/>
  <c r="G189" i="7"/>
  <c r="L189" i="7" s="1"/>
  <c r="M186" i="7"/>
  <c r="G186" i="7"/>
  <c r="K186" i="7" s="1"/>
  <c r="M185" i="7"/>
  <c r="G185" i="7"/>
  <c r="L185" i="7" s="1"/>
  <c r="M180" i="7"/>
  <c r="G180" i="7"/>
  <c r="L180" i="7" s="1"/>
  <c r="M178" i="7"/>
  <c r="G178" i="7"/>
  <c r="L178" i="7" s="1"/>
  <c r="M176" i="7"/>
  <c r="G176" i="7"/>
  <c r="K176" i="7" s="1"/>
  <c r="M175" i="7"/>
  <c r="G175" i="7"/>
  <c r="L175" i="7" s="1"/>
  <c r="M173" i="7"/>
  <c r="G173" i="7"/>
  <c r="L173" i="7" s="1"/>
  <c r="M169" i="7"/>
  <c r="G169" i="7"/>
  <c r="L169" i="7" s="1"/>
  <c r="M168" i="7"/>
  <c r="G168" i="7"/>
  <c r="K168" i="7" s="1"/>
  <c r="M166" i="7"/>
  <c r="G166" i="7"/>
  <c r="L166" i="7" s="1"/>
  <c r="M165" i="7"/>
  <c r="G165" i="7"/>
  <c r="L165" i="7" s="1"/>
  <c r="M162" i="7"/>
  <c r="G162" i="7"/>
  <c r="L162" i="7" s="1"/>
  <c r="M161" i="7"/>
  <c r="G161" i="7"/>
  <c r="L161" i="7" s="1"/>
  <c r="M158" i="7"/>
  <c r="G158" i="7"/>
  <c r="L158" i="7" s="1"/>
  <c r="M157" i="7"/>
  <c r="G157" i="7"/>
  <c r="L157" i="7" s="1"/>
  <c r="M130" i="7"/>
  <c r="G130" i="7"/>
  <c r="K130" i="7" s="1"/>
  <c r="M128" i="7"/>
  <c r="G128" i="7"/>
  <c r="K128" i="7" s="1"/>
  <c r="M126" i="7"/>
  <c r="G126" i="7"/>
  <c r="L126" i="7" s="1"/>
  <c r="M124" i="7"/>
  <c r="G124" i="7"/>
  <c r="L124" i="7" s="1"/>
  <c r="M117" i="7"/>
  <c r="G117" i="7"/>
  <c r="K117" i="7" s="1"/>
  <c r="M107" i="7"/>
  <c r="G107" i="7"/>
  <c r="K107" i="7" s="1"/>
  <c r="M77" i="7"/>
  <c r="G77" i="7"/>
  <c r="L77" i="7" s="1"/>
  <c r="M75" i="7"/>
  <c r="G75" i="7"/>
  <c r="L75" i="7" s="1"/>
  <c r="M71" i="7"/>
  <c r="G71" i="7"/>
  <c r="K71" i="7" s="1"/>
  <c r="M69" i="7"/>
  <c r="G69" i="7"/>
  <c r="K69" i="7" s="1"/>
  <c r="M58" i="7"/>
  <c r="G58" i="7"/>
  <c r="L58" i="7" s="1"/>
  <c r="M51" i="7"/>
  <c r="G51" i="7"/>
  <c r="L51" i="7" s="1"/>
  <c r="M50" i="7"/>
  <c r="G50" i="7"/>
  <c r="L50" i="7" s="1"/>
  <c r="M44" i="7"/>
  <c r="G44" i="7"/>
  <c r="K44" i="7" s="1"/>
  <c r="M43" i="7"/>
  <c r="G43" i="7"/>
  <c r="L43" i="7" s="1"/>
  <c r="M42" i="7"/>
  <c r="G42" i="7"/>
  <c r="L42" i="7" s="1"/>
  <c r="M40" i="7"/>
  <c r="G40" i="7"/>
  <c r="K40" i="7" s="1"/>
  <c r="M31" i="7"/>
  <c r="G31" i="7"/>
  <c r="K31" i="7" s="1"/>
  <c r="M29" i="7"/>
  <c r="G29" i="7"/>
  <c r="L29" i="7" s="1"/>
  <c r="M28" i="7"/>
  <c r="G28" i="7"/>
  <c r="L28" i="7" s="1"/>
  <c r="M25" i="7"/>
  <c r="G25" i="7"/>
  <c r="L25" i="7" s="1"/>
  <c r="M347" i="7"/>
  <c r="G347" i="7"/>
  <c r="L347" i="7" s="1"/>
  <c r="M307" i="7"/>
  <c r="G307" i="7"/>
  <c r="K307" i="7" s="1"/>
  <c r="M301" i="7"/>
  <c r="G301" i="7"/>
  <c r="L301" i="7" s="1"/>
  <c r="M285" i="7"/>
  <c r="G285" i="7"/>
  <c r="L285" i="7" s="1"/>
  <c r="M280" i="7"/>
  <c r="G280" i="7"/>
  <c r="K280" i="7" s="1"/>
  <c r="M252" i="7"/>
  <c r="G252" i="7"/>
  <c r="K252" i="7" s="1"/>
  <c r="M250" i="7"/>
  <c r="G250" i="7"/>
  <c r="L250" i="7" s="1"/>
  <c r="M241" i="7"/>
  <c r="G241" i="7"/>
  <c r="L241" i="7" s="1"/>
  <c r="M234" i="7"/>
  <c r="G234" i="7"/>
  <c r="L234" i="7" s="1"/>
  <c r="M233" i="7"/>
  <c r="G233" i="7"/>
  <c r="K233" i="7" s="1"/>
  <c r="M224" i="7"/>
  <c r="G224" i="7"/>
  <c r="L224" i="7" s="1"/>
  <c r="M222" i="7"/>
  <c r="G222" i="7"/>
  <c r="K222" i="7" s="1"/>
  <c r="M207" i="7"/>
  <c r="G207" i="7"/>
  <c r="L207" i="7" s="1"/>
  <c r="M201" i="7"/>
  <c r="G201" i="7"/>
  <c r="K201" i="7" s="1"/>
  <c r="M200" i="7"/>
  <c r="G200" i="7"/>
  <c r="L200" i="7" s="1"/>
  <c r="M197" i="7"/>
  <c r="G197" i="7"/>
  <c r="L197" i="7" s="1"/>
  <c r="M196" i="7"/>
  <c r="G196" i="7"/>
  <c r="L196" i="7" s="1"/>
  <c r="M193" i="7"/>
  <c r="G193" i="7"/>
  <c r="K193" i="7" s="1"/>
  <c r="M192" i="7"/>
  <c r="G192" i="7"/>
  <c r="L192" i="7" s="1"/>
  <c r="M188" i="7"/>
  <c r="G188" i="7"/>
  <c r="K188" i="7" s="1"/>
  <c r="M187" i="7"/>
  <c r="G187" i="7"/>
  <c r="K187" i="7" s="1"/>
  <c r="M184" i="7"/>
  <c r="G184" i="7"/>
  <c r="K184" i="7" s="1"/>
  <c r="M183" i="7"/>
  <c r="G183" i="7"/>
  <c r="L183" i="7" s="1"/>
  <c r="M171" i="7"/>
  <c r="G171" i="7"/>
  <c r="L171" i="7" s="1"/>
  <c r="M164" i="7"/>
  <c r="G164" i="7"/>
  <c r="K164" i="7" s="1"/>
  <c r="M163" i="7"/>
  <c r="G163" i="7"/>
  <c r="K163" i="7" s="1"/>
  <c r="M160" i="7"/>
  <c r="G160" i="7"/>
  <c r="L160" i="7" s="1"/>
  <c r="M159" i="7"/>
  <c r="G159" i="7"/>
  <c r="L159" i="7" s="1"/>
  <c r="M156" i="7"/>
  <c r="G156" i="7"/>
  <c r="K156" i="7" s="1"/>
  <c r="M155" i="7"/>
  <c r="G155" i="7"/>
  <c r="K155" i="7" s="1"/>
  <c r="M115" i="7"/>
  <c r="G115" i="7"/>
  <c r="L115" i="7" s="1"/>
  <c r="M113" i="7"/>
  <c r="G113" i="7"/>
  <c r="L113" i="7" s="1"/>
  <c r="M111" i="7"/>
  <c r="G111" i="7"/>
  <c r="K111" i="7" s="1"/>
  <c r="M105" i="7"/>
  <c r="G105" i="7"/>
  <c r="K105" i="7" s="1"/>
  <c r="M102" i="7"/>
  <c r="G102" i="7"/>
  <c r="L102" i="7" s="1"/>
  <c r="M100" i="7"/>
  <c r="G100" i="7"/>
  <c r="L100" i="7" s="1"/>
  <c r="M98" i="7"/>
  <c r="G98" i="7"/>
  <c r="K98" i="7" s="1"/>
  <c r="M94" i="7"/>
  <c r="G94" i="7"/>
  <c r="K94" i="7" s="1"/>
  <c r="M85" i="7"/>
  <c r="G85" i="7"/>
  <c r="L85" i="7" s="1"/>
  <c r="M41" i="7"/>
  <c r="G41" i="7"/>
  <c r="K41" i="7" s="1"/>
  <c r="M39" i="7"/>
  <c r="G39" i="7"/>
  <c r="L39" i="7" s="1"/>
  <c r="M38" i="7"/>
  <c r="G38" i="7"/>
  <c r="L38" i="7" s="1"/>
  <c r="M37" i="7"/>
  <c r="G37" i="7"/>
  <c r="L37" i="7" s="1"/>
  <c r="M24" i="7"/>
  <c r="G24" i="7"/>
  <c r="L24" i="7" s="1"/>
  <c r="M325" i="7"/>
  <c r="G325" i="7"/>
  <c r="L325" i="7" s="1"/>
  <c r="M324" i="7"/>
  <c r="G324" i="7"/>
  <c r="L324" i="7" s="1"/>
  <c r="M313" i="7"/>
  <c r="G313" i="7"/>
  <c r="L313" i="7" s="1"/>
  <c r="M312" i="7"/>
  <c r="G312" i="7"/>
  <c r="L312" i="7" s="1"/>
  <c r="M311" i="7"/>
  <c r="G311" i="7"/>
  <c r="L311" i="7" s="1"/>
  <c r="M310" i="7"/>
  <c r="G310" i="7"/>
  <c r="L310" i="7" s="1"/>
  <c r="M309" i="7"/>
  <c r="G309" i="7"/>
  <c r="L309" i="7" s="1"/>
  <c r="M305" i="7"/>
  <c r="G305" i="7"/>
  <c r="L305" i="7" s="1"/>
  <c r="M299" i="7"/>
  <c r="G299" i="7"/>
  <c r="L299" i="7" s="1"/>
  <c r="M298" i="7"/>
  <c r="G298" i="7"/>
  <c r="L298" i="7" s="1"/>
  <c r="M297" i="7"/>
  <c r="G297" i="7"/>
  <c r="L297" i="7" s="1"/>
  <c r="M296" i="7"/>
  <c r="G296" i="7"/>
  <c r="L296" i="7" s="1"/>
  <c r="M295" i="7"/>
  <c r="G295" i="7"/>
  <c r="K295" i="7" s="1"/>
  <c r="M294" i="7"/>
  <c r="G294" i="7"/>
  <c r="K294" i="7" s="1"/>
  <c r="M293" i="7"/>
  <c r="G293" i="7"/>
  <c r="L293" i="7" s="1"/>
  <c r="M292" i="7"/>
  <c r="G292" i="7"/>
  <c r="L292" i="7" s="1"/>
  <c r="M260" i="7"/>
  <c r="G260" i="7"/>
  <c r="L260" i="7" s="1"/>
  <c r="M259" i="7"/>
  <c r="G259" i="7"/>
  <c r="L259" i="7" s="1"/>
  <c r="M258" i="7"/>
  <c r="G258" i="7"/>
  <c r="L258" i="7" s="1"/>
  <c r="M257" i="7"/>
  <c r="G257" i="7"/>
  <c r="L257" i="7" s="1"/>
  <c r="M256" i="7"/>
  <c r="G256" i="7"/>
  <c r="L256" i="7" s="1"/>
  <c r="M255" i="7"/>
  <c r="G255" i="7"/>
  <c r="L255" i="7" s="1"/>
  <c r="M254" i="7"/>
  <c r="G254" i="7"/>
  <c r="L254" i="7" s="1"/>
  <c r="M253" i="7"/>
  <c r="G253" i="7"/>
  <c r="L253" i="7" s="1"/>
  <c r="M251" i="7"/>
  <c r="G251" i="7"/>
  <c r="L251" i="7" s="1"/>
  <c r="M248" i="7"/>
  <c r="G248" i="7"/>
  <c r="K248" i="7" s="1"/>
  <c r="M247" i="7"/>
  <c r="G247" i="7"/>
  <c r="K247" i="7" s="1"/>
  <c r="M246" i="7"/>
  <c r="G246" i="7"/>
  <c r="L246" i="7" s="1"/>
  <c r="M245" i="7"/>
  <c r="G245" i="7"/>
  <c r="L245" i="7" s="1"/>
  <c r="M244" i="7"/>
  <c r="G244" i="7"/>
  <c r="L244" i="7" s="1"/>
  <c r="M243" i="7"/>
  <c r="G243" i="7"/>
  <c r="L243" i="7" s="1"/>
  <c r="M242" i="7"/>
  <c r="G242" i="7"/>
  <c r="L242" i="7" s="1"/>
  <c r="M228" i="7"/>
  <c r="G228" i="7"/>
  <c r="L228" i="7" s="1"/>
  <c r="M226" i="7"/>
  <c r="G226" i="7"/>
  <c r="L226" i="7" s="1"/>
  <c r="M146" i="7"/>
  <c r="G146" i="7"/>
  <c r="L146" i="7" s="1"/>
  <c r="M145" i="7"/>
  <c r="G145" i="7"/>
  <c r="L145" i="7" s="1"/>
  <c r="M144" i="7"/>
  <c r="G144" i="7"/>
  <c r="L144" i="7" s="1"/>
  <c r="M142" i="7"/>
  <c r="G142" i="7"/>
  <c r="K142" i="7" s="1"/>
  <c r="M141" i="7"/>
  <c r="G141" i="7"/>
  <c r="K141" i="7" s="1"/>
  <c r="M140" i="7"/>
  <c r="G140" i="7"/>
  <c r="L140" i="7" s="1"/>
  <c r="M137" i="7"/>
  <c r="G137" i="7"/>
  <c r="L137" i="7" s="1"/>
  <c r="M109" i="7"/>
  <c r="G109" i="7"/>
  <c r="K109" i="7" s="1"/>
  <c r="M96" i="7"/>
  <c r="G96" i="7"/>
  <c r="K96" i="7" s="1"/>
  <c r="M87" i="7"/>
  <c r="G87" i="7"/>
  <c r="L87" i="7" s="1"/>
  <c r="M73" i="7"/>
  <c r="G73" i="7"/>
  <c r="L73" i="7" s="1"/>
  <c r="M60" i="7"/>
  <c r="G60" i="7"/>
  <c r="L60" i="7" s="1"/>
  <c r="M49" i="7"/>
  <c r="G49" i="7"/>
  <c r="L49" i="7" s="1"/>
  <c r="M46" i="7"/>
  <c r="G46" i="7"/>
  <c r="L46" i="7" s="1"/>
  <c r="M36" i="7"/>
  <c r="G36" i="7"/>
  <c r="L36" i="7" s="1"/>
  <c r="M35" i="7"/>
  <c r="G35" i="7"/>
  <c r="L35" i="7" s="1"/>
  <c r="M34" i="7"/>
  <c r="G34" i="7"/>
  <c r="L34" i="7" s="1"/>
  <c r="M33" i="7"/>
  <c r="G33" i="7"/>
  <c r="L33" i="7" s="1"/>
  <c r="M32" i="7"/>
  <c r="G32" i="7"/>
  <c r="L32" i="7" s="1"/>
  <c r="M30" i="7"/>
  <c r="G30" i="7"/>
  <c r="L30" i="7" s="1"/>
  <c r="M27" i="7"/>
  <c r="G27" i="7"/>
  <c r="L27" i="7" s="1"/>
  <c r="M23" i="7"/>
  <c r="G23" i="7"/>
  <c r="L23" i="7" s="1"/>
  <c r="M22" i="7"/>
  <c r="G22" i="7"/>
  <c r="L22" i="7" s="1"/>
  <c r="M21" i="7"/>
  <c r="G21" i="7"/>
  <c r="L21" i="7" s="1"/>
  <c r="M341" i="7"/>
  <c r="G341" i="7"/>
  <c r="L341" i="7" s="1"/>
  <c r="M340" i="7"/>
  <c r="G340" i="7"/>
  <c r="K340" i="7" s="1"/>
  <c r="M68" i="7"/>
  <c r="G68" i="7"/>
  <c r="L68" i="7" s="1"/>
  <c r="M66" i="7"/>
  <c r="G66" i="7"/>
  <c r="L66" i="7" s="1"/>
  <c r="M63" i="7"/>
  <c r="G63" i="7"/>
  <c r="L63" i="7" s="1"/>
  <c r="K28" i="7" l="1"/>
  <c r="N28" i="7" s="1"/>
  <c r="K178" i="7"/>
  <c r="N50" i="7"/>
  <c r="L107" i="7"/>
  <c r="N107" i="7" s="1"/>
  <c r="K25" i="7"/>
  <c r="N25" i="7" s="1"/>
  <c r="L302" i="7"/>
  <c r="N302" i="7" s="1"/>
  <c r="L98" i="7"/>
  <c r="L40" i="7"/>
  <c r="N40" i="7" s="1"/>
  <c r="K51" i="7"/>
  <c r="N51" i="7" s="1"/>
  <c r="K162" i="7"/>
  <c r="N162" i="7" s="1"/>
  <c r="L187" i="7"/>
  <c r="N187" i="7" s="1"/>
  <c r="L71" i="7"/>
  <c r="N71" i="7" s="1"/>
  <c r="K195" i="7"/>
  <c r="N195" i="7" s="1"/>
  <c r="K211" i="7"/>
  <c r="N211" i="7" s="1"/>
  <c r="K42" i="7"/>
  <c r="N42" i="7" s="1"/>
  <c r="L111" i="7"/>
  <c r="L280" i="7"/>
  <c r="N280" i="7" s="1"/>
  <c r="L31" i="7"/>
  <c r="N31" i="7" s="1"/>
  <c r="L44" i="7"/>
  <c r="N44" i="7" s="1"/>
  <c r="L69" i="7"/>
  <c r="N69" i="7" s="1"/>
  <c r="K161" i="7"/>
  <c r="N161" i="7" s="1"/>
  <c r="K173" i="7"/>
  <c r="N173" i="7" s="1"/>
  <c r="K190" i="7"/>
  <c r="N190" i="7" s="1"/>
  <c r="K205" i="7"/>
  <c r="N205" i="7" s="1"/>
  <c r="K231" i="7"/>
  <c r="N231" i="7" s="1"/>
  <c r="K326" i="7"/>
  <c r="N326" i="7" s="1"/>
  <c r="K260" i="7"/>
  <c r="N260" i="7" s="1"/>
  <c r="L156" i="7"/>
  <c r="N156" i="7" s="1"/>
  <c r="K124" i="7"/>
  <c r="N124" i="7" s="1"/>
  <c r="L130" i="7"/>
  <c r="N130" i="7" s="1"/>
  <c r="K169" i="7"/>
  <c r="N169" i="7" s="1"/>
  <c r="K189" i="7"/>
  <c r="N189" i="7" s="1"/>
  <c r="K204" i="7"/>
  <c r="N204" i="7" s="1"/>
  <c r="K230" i="7"/>
  <c r="N230" i="7" s="1"/>
  <c r="L321" i="7"/>
  <c r="N321" i="7" s="1"/>
  <c r="L109" i="7"/>
  <c r="N109" i="7" s="1"/>
  <c r="L142" i="7"/>
  <c r="N142" i="7" s="1"/>
  <c r="K298" i="7"/>
  <c r="N298" i="7" s="1"/>
  <c r="N98" i="7"/>
  <c r="L164" i="7"/>
  <c r="N164" i="7" s="1"/>
  <c r="K75" i="7"/>
  <c r="N75" i="7" s="1"/>
  <c r="L117" i="7"/>
  <c r="N117" i="7" s="1"/>
  <c r="L128" i="7"/>
  <c r="N128" i="7" s="1"/>
  <c r="K165" i="7"/>
  <c r="N165" i="7" s="1"/>
  <c r="K180" i="7"/>
  <c r="N180" i="7" s="1"/>
  <c r="K198" i="7"/>
  <c r="N198" i="7" s="1"/>
  <c r="K213" i="7"/>
  <c r="N213" i="7" s="1"/>
  <c r="K332" i="7"/>
  <c r="N332" i="7" s="1"/>
  <c r="K314" i="7"/>
  <c r="N314" i="7" s="1"/>
  <c r="K334" i="7"/>
  <c r="N334" i="7" s="1"/>
  <c r="L141" i="7"/>
  <c r="N141" i="7" s="1"/>
  <c r="N111" i="7"/>
  <c r="L155" i="7"/>
  <c r="N155" i="7" s="1"/>
  <c r="L184" i="7"/>
  <c r="N184" i="7" s="1"/>
  <c r="K234" i="7"/>
  <c r="N234" i="7" s="1"/>
  <c r="L252" i="7"/>
  <c r="N252" i="7" s="1"/>
  <c r="L168" i="7"/>
  <c r="N168" i="7" s="1"/>
  <c r="L176" i="7"/>
  <c r="N176" i="7" s="1"/>
  <c r="L186" i="7"/>
  <c r="N186" i="7" s="1"/>
  <c r="L194" i="7"/>
  <c r="N194" i="7" s="1"/>
  <c r="L202" i="7"/>
  <c r="N202" i="7" s="1"/>
  <c r="L210" i="7"/>
  <c r="N210" i="7" s="1"/>
  <c r="L217" i="7"/>
  <c r="N217" i="7" s="1"/>
  <c r="N178" i="7"/>
  <c r="K283" i="7"/>
  <c r="N283" i="7" s="1"/>
  <c r="K36" i="7"/>
  <c r="N36" i="7" s="1"/>
  <c r="K146" i="7"/>
  <c r="N146" i="7" s="1"/>
  <c r="L295" i="7"/>
  <c r="N295" i="7" s="1"/>
  <c r="L105" i="7"/>
  <c r="N105" i="7" s="1"/>
  <c r="L163" i="7"/>
  <c r="N163" i="7" s="1"/>
  <c r="K157" i="7"/>
  <c r="N157" i="7" s="1"/>
  <c r="L278" i="7"/>
  <c r="N278" i="7" s="1"/>
  <c r="K29" i="7"/>
  <c r="N29" i="7" s="1"/>
  <c r="K43" i="7"/>
  <c r="N43" i="7" s="1"/>
  <c r="K58" i="7"/>
  <c r="N58" i="7" s="1"/>
  <c r="K77" i="7"/>
  <c r="N77" i="7" s="1"/>
  <c r="K126" i="7"/>
  <c r="N126" i="7" s="1"/>
  <c r="K158" i="7"/>
  <c r="N158" i="7" s="1"/>
  <c r="K166" i="7"/>
  <c r="N166" i="7" s="1"/>
  <c r="K175" i="7"/>
  <c r="N175" i="7" s="1"/>
  <c r="K185" i="7"/>
  <c r="N185" i="7" s="1"/>
  <c r="K191" i="7"/>
  <c r="N191" i="7" s="1"/>
  <c r="K199" i="7"/>
  <c r="N199" i="7" s="1"/>
  <c r="K209" i="7"/>
  <c r="N209" i="7" s="1"/>
  <c r="K215" i="7"/>
  <c r="N215" i="7" s="1"/>
  <c r="K232" i="7"/>
  <c r="N232" i="7" s="1"/>
  <c r="K235" i="7"/>
  <c r="N235" i="7" s="1"/>
  <c r="K27" i="7"/>
  <c r="N27" i="7" s="1"/>
  <c r="K255" i="7"/>
  <c r="N255" i="7" s="1"/>
  <c r="K38" i="7"/>
  <c r="N38" i="7" s="1"/>
  <c r="K207" i="7"/>
  <c r="N207" i="7" s="1"/>
  <c r="K34" i="7"/>
  <c r="N34" i="7" s="1"/>
  <c r="K258" i="7"/>
  <c r="N258" i="7" s="1"/>
  <c r="K299" i="7"/>
  <c r="N299" i="7" s="1"/>
  <c r="K196" i="7"/>
  <c r="N196" i="7" s="1"/>
  <c r="L201" i="7"/>
  <c r="N201" i="7" s="1"/>
  <c r="K347" i="7"/>
  <c r="N347" i="7" s="1"/>
  <c r="O349" i="7" s="1"/>
  <c r="K30" i="7"/>
  <c r="N30" i="7" s="1"/>
  <c r="K32" i="7"/>
  <c r="N32" i="7" s="1"/>
  <c r="K35" i="7"/>
  <c r="N35" i="7" s="1"/>
  <c r="L96" i="7"/>
  <c r="N96" i="7" s="1"/>
  <c r="K254" i="7"/>
  <c r="N254" i="7" s="1"/>
  <c r="K256" i="7"/>
  <c r="N256" i="7" s="1"/>
  <c r="K259" i="7"/>
  <c r="N259" i="7" s="1"/>
  <c r="L294" i="7"/>
  <c r="N294" i="7" s="1"/>
  <c r="K39" i="7"/>
  <c r="N39" i="7" s="1"/>
  <c r="L94" i="7"/>
  <c r="N94" i="7" s="1"/>
  <c r="L233" i="7"/>
  <c r="N233" i="7" s="1"/>
  <c r="K228" i="7"/>
  <c r="N228" i="7" s="1"/>
  <c r="L248" i="7"/>
  <c r="N248" i="7" s="1"/>
  <c r="K144" i="7"/>
  <c r="N144" i="7" s="1"/>
  <c r="K226" i="7"/>
  <c r="N226" i="7" s="1"/>
  <c r="L247" i="7"/>
  <c r="N247" i="7" s="1"/>
  <c r="K296" i="7"/>
  <c r="N296" i="7" s="1"/>
  <c r="L193" i="7"/>
  <c r="N193" i="7" s="1"/>
  <c r="L307" i="7"/>
  <c r="N307" i="7" s="1"/>
  <c r="K24" i="7"/>
  <c r="N24" i="7" s="1"/>
  <c r="K100" i="7"/>
  <c r="N100" i="7" s="1"/>
  <c r="K113" i="7"/>
  <c r="N113" i="7" s="1"/>
  <c r="K159" i="7"/>
  <c r="N159" i="7" s="1"/>
  <c r="K241" i="7"/>
  <c r="N241" i="7" s="1"/>
  <c r="K285" i="7"/>
  <c r="N285" i="7" s="1"/>
  <c r="K171" i="7"/>
  <c r="N171" i="7" s="1"/>
  <c r="K197" i="7"/>
  <c r="N197" i="7" s="1"/>
  <c r="K37" i="7"/>
  <c r="N37" i="7" s="1"/>
  <c r="L41" i="7"/>
  <c r="N41" i="7" s="1"/>
  <c r="K85" i="7"/>
  <c r="N85" i="7" s="1"/>
  <c r="K102" i="7"/>
  <c r="N102" i="7" s="1"/>
  <c r="K115" i="7"/>
  <c r="N115" i="7" s="1"/>
  <c r="K160" i="7"/>
  <c r="N160" i="7" s="1"/>
  <c r="K183" i="7"/>
  <c r="N183" i="7" s="1"/>
  <c r="L188" i="7"/>
  <c r="N188" i="7" s="1"/>
  <c r="K192" i="7"/>
  <c r="N192" i="7" s="1"/>
  <c r="K200" i="7"/>
  <c r="N200" i="7" s="1"/>
  <c r="L222" i="7"/>
  <c r="N222" i="7" s="1"/>
  <c r="K224" i="7"/>
  <c r="N224" i="7" s="1"/>
  <c r="K250" i="7"/>
  <c r="N250" i="7" s="1"/>
  <c r="K301" i="7"/>
  <c r="N301" i="7" s="1"/>
  <c r="K49" i="7"/>
  <c r="N49" i="7" s="1"/>
  <c r="K60" i="7"/>
  <c r="N60" i="7" s="1"/>
  <c r="K73" i="7"/>
  <c r="N73" i="7" s="1"/>
  <c r="K243" i="7"/>
  <c r="N243" i="7" s="1"/>
  <c r="K244" i="7"/>
  <c r="N244" i="7" s="1"/>
  <c r="K245" i="7"/>
  <c r="N245" i="7" s="1"/>
  <c r="K309" i="7"/>
  <c r="N309" i="7" s="1"/>
  <c r="K310" i="7"/>
  <c r="N310" i="7" s="1"/>
  <c r="K311" i="7"/>
  <c r="N311" i="7" s="1"/>
  <c r="K21" i="7"/>
  <c r="K22" i="7"/>
  <c r="N22" i="7" s="1"/>
  <c r="K137" i="7"/>
  <c r="N137" i="7" s="1"/>
  <c r="K251" i="7"/>
  <c r="N251" i="7" s="1"/>
  <c r="K292" i="7"/>
  <c r="N292" i="7" s="1"/>
  <c r="K313" i="7"/>
  <c r="N313" i="7" s="1"/>
  <c r="K324" i="7"/>
  <c r="N324" i="7" s="1"/>
  <c r="K325" i="7"/>
  <c r="N325" i="7" s="1"/>
  <c r="K23" i="7"/>
  <c r="N23" i="7" s="1"/>
  <c r="K33" i="7"/>
  <c r="N33" i="7" s="1"/>
  <c r="K46" i="7"/>
  <c r="N46" i="7" s="1"/>
  <c r="K87" i="7"/>
  <c r="N87" i="7" s="1"/>
  <c r="K140" i="7"/>
  <c r="N140" i="7" s="1"/>
  <c r="K145" i="7"/>
  <c r="N145" i="7" s="1"/>
  <c r="K242" i="7"/>
  <c r="N242" i="7" s="1"/>
  <c r="K246" i="7"/>
  <c r="N246" i="7" s="1"/>
  <c r="K253" i="7"/>
  <c r="N253" i="7" s="1"/>
  <c r="K257" i="7"/>
  <c r="N257" i="7" s="1"/>
  <c r="K293" i="7"/>
  <c r="N293" i="7" s="1"/>
  <c r="K297" i="7"/>
  <c r="N297" i="7" s="1"/>
  <c r="K305" i="7"/>
  <c r="N305" i="7" s="1"/>
  <c r="K312" i="7"/>
  <c r="N312" i="7" s="1"/>
  <c r="K341" i="7"/>
  <c r="N341" i="7" s="1"/>
  <c r="L340" i="7"/>
  <c r="N340" i="7" s="1"/>
  <c r="K63" i="7"/>
  <c r="N63" i="7" s="1"/>
  <c r="K66" i="7"/>
  <c r="N66" i="7" s="1"/>
  <c r="K68" i="7"/>
  <c r="N68" i="7" s="1"/>
  <c r="N21" i="7" l="1"/>
  <c r="O53" i="7" s="1"/>
  <c r="K53" i="7"/>
  <c r="L53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L349" i="7"/>
  <c r="F24" i="9" s="1"/>
  <c r="K349" i="7"/>
  <c r="E24" i="9" s="1"/>
  <c r="O287" i="7"/>
  <c r="L287" i="7"/>
  <c r="F19" i="9" s="1"/>
  <c r="K287" i="7"/>
  <c r="E19" i="9" s="1"/>
  <c r="G19" i="9" l="1"/>
  <c r="G24" i="9"/>
  <c r="F10" i="9"/>
  <c r="E10" i="9"/>
  <c r="L80" i="7"/>
  <c r="F11" i="9" s="1"/>
  <c r="K80" i="7"/>
  <c r="E11" i="9" s="1"/>
  <c r="G11" i="9" s="1"/>
  <c r="O89" i="7"/>
  <c r="L89" i="7"/>
  <c r="F12" i="9" s="1"/>
  <c r="K89" i="7"/>
  <c r="E12" i="9" s="1"/>
  <c r="O119" i="7"/>
  <c r="L119" i="7"/>
  <c r="F13" i="9" s="1"/>
  <c r="K119" i="7"/>
  <c r="E13" i="9" s="1"/>
  <c r="O132" i="7"/>
  <c r="L132" i="7"/>
  <c r="F14" i="9" s="1"/>
  <c r="K132" i="7"/>
  <c r="E14" i="9" s="1"/>
  <c r="O150" i="7"/>
  <c r="L150" i="7"/>
  <c r="F15" i="9" s="1"/>
  <c r="K150" i="7"/>
  <c r="E15" i="9" s="1"/>
  <c r="O237" i="7"/>
  <c r="L237" i="7"/>
  <c r="F16" i="9" s="1"/>
  <c r="K237" i="7"/>
  <c r="E16" i="9" s="1"/>
  <c r="F18" i="9"/>
  <c r="O317" i="7"/>
  <c r="L317" i="7"/>
  <c r="F20" i="9" s="1"/>
  <c r="K317" i="7"/>
  <c r="E20" i="9" s="1"/>
  <c r="O328" i="7"/>
  <c r="L328" i="7"/>
  <c r="F21" i="9" s="1"/>
  <c r="K328" i="7"/>
  <c r="E21" i="9" s="1"/>
  <c r="O336" i="7"/>
  <c r="L336" i="7"/>
  <c r="F22" i="9" s="1"/>
  <c r="K336" i="7"/>
  <c r="E22" i="9" s="1"/>
  <c r="O343" i="7"/>
  <c r="L343" i="7"/>
  <c r="F23" i="9" s="1"/>
  <c r="K343" i="7"/>
  <c r="E23" i="9" s="1"/>
  <c r="G10" i="9" l="1"/>
  <c r="G12" i="9"/>
  <c r="G13" i="9"/>
  <c r="G15" i="9"/>
  <c r="G16" i="9"/>
  <c r="G14" i="9"/>
  <c r="K16" i="7" l="1"/>
  <c r="E9" i="9" l="1"/>
  <c r="A351" i="7"/>
  <c r="O262" i="7" l="1"/>
  <c r="K262" i="7"/>
  <c r="K352" i="7" s="1"/>
  <c r="L262" i="7"/>
  <c r="F17" i="9" s="1"/>
  <c r="E17" i="9" l="1"/>
  <c r="A10" i="7"/>
  <c r="A11" i="7"/>
  <c r="A12" i="7"/>
  <c r="A13" i="7"/>
  <c r="A14" i="7"/>
  <c r="A9" i="7"/>
  <c r="G17" i="9" l="1"/>
  <c r="E26" i="9"/>
  <c r="M14" i="7"/>
  <c r="G14" i="7"/>
  <c r="L14" i="7" s="1"/>
  <c r="M13" i="7"/>
  <c r="G13" i="7"/>
  <c r="M12" i="7"/>
  <c r="G12" i="7"/>
  <c r="L12" i="7" s="1"/>
  <c r="G22" i="9" s="1"/>
  <c r="M11" i="7"/>
  <c r="G11" i="7"/>
  <c r="L11" i="7" s="1"/>
  <c r="G21" i="9" s="1"/>
  <c r="M10" i="7"/>
  <c r="G10" i="7"/>
  <c r="L10" i="7" s="1"/>
  <c r="M9" i="7"/>
  <c r="G9" i="7"/>
  <c r="N10" i="7" l="1"/>
  <c r="N14" i="7"/>
  <c r="L9" i="7"/>
  <c r="L13" i="7"/>
  <c r="N12" i="7"/>
  <c r="N11" i="7"/>
  <c r="G20" i="9" l="1"/>
  <c r="N13" i="7"/>
  <c r="G23" i="9"/>
  <c r="L16" i="7"/>
  <c r="F9" i="9" s="1"/>
  <c r="F26" i="9" s="1"/>
  <c r="N9" i="7"/>
  <c r="L352" i="7" l="1"/>
  <c r="O16" i="7"/>
  <c r="O352" i="7" s="1"/>
  <c r="G9" i="9" l="1"/>
  <c r="G26" i="9" s="1"/>
  <c r="O353" i="7"/>
  <c r="O355" i="7"/>
  <c r="O354" i="7"/>
  <c r="C6" i="7" l="1"/>
  <c r="G28" i="9" l="1"/>
  <c r="G27" i="9" l="1"/>
  <c r="G29" i="9"/>
  <c r="G30" i="9" l="1"/>
</calcChain>
</file>

<file path=xl/sharedStrings.xml><?xml version="1.0" encoding="utf-8"?>
<sst xmlns="http://schemas.openxmlformats.org/spreadsheetml/2006/main" count="1159" uniqueCount="311">
  <si>
    <t>Building GSF</t>
  </si>
  <si>
    <t>First Floor (SF)</t>
  </si>
  <si>
    <t>Division No.</t>
  </si>
  <si>
    <t>DESCRIPTION</t>
  </si>
  <si>
    <t>LABOR Cost</t>
  </si>
  <si>
    <t>MATERIAL Cost</t>
  </si>
  <si>
    <t xml:space="preserve">SUBTOTAL </t>
  </si>
  <si>
    <t>Total Trade Cost</t>
  </si>
  <si>
    <t>Overhead and profit</t>
  </si>
  <si>
    <t>INSURANCE</t>
  </si>
  <si>
    <t>CONTINGENCY</t>
  </si>
  <si>
    <t>TOTAL BASE BID (INCL. OVERHEAD AND PROFIT)</t>
  </si>
  <si>
    <t>See next tab for detailed estimate.</t>
  </si>
  <si>
    <t xml:space="preserve">BASE BID </t>
  </si>
  <si>
    <t>SR #</t>
  </si>
  <si>
    <t>DWG. NO.</t>
  </si>
  <si>
    <t>CSI NO.</t>
  </si>
  <si>
    <t>QTY.</t>
  </si>
  <si>
    <t>WASTE</t>
  </si>
  <si>
    <t>QTY. W/ WASTE</t>
  </si>
  <si>
    <t>UNIT</t>
  </si>
  <si>
    <t>LABOR/EQUIP.  COST</t>
  </si>
  <si>
    <t>MATERIAL COST</t>
  </si>
  <si>
    <t>TOTAL 
LABOR</t>
  </si>
  <si>
    <t>TOTAL 
MATERIAL</t>
  </si>
  <si>
    <t>TOTAL UNIT COST</t>
  </si>
  <si>
    <t>TOTAL COST</t>
  </si>
  <si>
    <t>SUBTOTALS</t>
  </si>
  <si>
    <t>TOTAL</t>
  </si>
  <si>
    <t>OVERHEAD &amp; PROFIT</t>
  </si>
  <si>
    <t>TOTAL BASE BID</t>
  </si>
  <si>
    <t xml:space="preserve">LS </t>
  </si>
  <si>
    <t xml:space="preserve">GENERAL REQUIRMENTS </t>
  </si>
  <si>
    <t>DIVISION 01-</t>
  </si>
  <si>
    <t xml:space="preserve">Permits </t>
  </si>
  <si>
    <t xml:space="preserve">Drawing Submission </t>
  </si>
  <si>
    <t xml:space="preserve">Supervision And Coordination </t>
  </si>
  <si>
    <t xml:space="preserve">Final Cleanup </t>
  </si>
  <si>
    <t xml:space="preserve">Mobilzation Cost </t>
  </si>
  <si>
    <t xml:space="preserve">Temporary Control And Facilities </t>
  </si>
  <si>
    <t>General Requirments Sub Total</t>
  </si>
  <si>
    <t>Division No. 1</t>
  </si>
  <si>
    <t xml:space="preserve">General Requirments </t>
  </si>
  <si>
    <t>DIVISION 26-</t>
  </si>
  <si>
    <t>Electrical  Sub Total</t>
  </si>
  <si>
    <t>Division No. 26</t>
  </si>
  <si>
    <t>DIVISION 02-</t>
  </si>
  <si>
    <t>Division No. 2</t>
  </si>
  <si>
    <t>DIVISION 31-</t>
  </si>
  <si>
    <t>EARTHWORK</t>
  </si>
  <si>
    <t>Division No. 31</t>
  </si>
  <si>
    <t>EXISTING CONDITIONS</t>
  </si>
  <si>
    <t>Existing Conditions  Sub Total</t>
  </si>
  <si>
    <t xml:space="preserve">DIVISION 03- </t>
  </si>
  <si>
    <t>CONCRETE</t>
  </si>
  <si>
    <t>Concrete  Sub Total</t>
  </si>
  <si>
    <t>DIVISION 05-</t>
  </si>
  <si>
    <t>METAL</t>
  </si>
  <si>
    <t>Metal  Sub Total</t>
  </si>
  <si>
    <t>DIVISION 06-</t>
  </si>
  <si>
    <t>WOOD AND PLASTICS</t>
  </si>
  <si>
    <t>Wood And Plastics  Sub Total</t>
  </si>
  <si>
    <t>DIVISION 07-</t>
  </si>
  <si>
    <t>THERMAL AND MOISTURE PROTECTION</t>
  </si>
  <si>
    <t>Thermal And Moisture Protection  Sub Total</t>
  </si>
  <si>
    <t>DIVISION 08-</t>
  </si>
  <si>
    <t>OPENINGS</t>
  </si>
  <si>
    <t>Openings  Sub Total</t>
  </si>
  <si>
    <t>DIVISION 09-</t>
  </si>
  <si>
    <t>FINISHES</t>
  </si>
  <si>
    <t>Finishes  Sub Total</t>
  </si>
  <si>
    <t>DIVISION 10-</t>
  </si>
  <si>
    <t>SPECIALITIES</t>
  </si>
  <si>
    <t>Specialities  Sub Total</t>
  </si>
  <si>
    <t>DIVISION 11-</t>
  </si>
  <si>
    <t>EQUIPMENTS</t>
  </si>
  <si>
    <t>DIVISION 22-</t>
  </si>
  <si>
    <t xml:space="preserve">PLUMBING </t>
  </si>
  <si>
    <t>Plumbing  Sub Total</t>
  </si>
  <si>
    <t>DIVISION 23-</t>
  </si>
  <si>
    <t>MECHANICAL</t>
  </si>
  <si>
    <t>Mechanical  Sub Total</t>
  </si>
  <si>
    <t>ELECTRICAL</t>
  </si>
  <si>
    <t>Earthwork  Sub Total</t>
  </si>
  <si>
    <t>Division No. 3</t>
  </si>
  <si>
    <t>Division No. 5</t>
  </si>
  <si>
    <t>Division No. 6</t>
  </si>
  <si>
    <t>Division No. 7</t>
  </si>
  <si>
    <t>Division No. 8</t>
  </si>
  <si>
    <t>Division No. 9</t>
  </si>
  <si>
    <t>Division No. 10</t>
  </si>
  <si>
    <t>Division No. 11</t>
  </si>
  <si>
    <t>Division No. 22</t>
  </si>
  <si>
    <t>PLUMBING</t>
  </si>
  <si>
    <t>Division No. 23</t>
  </si>
  <si>
    <t>DIVISION 12-</t>
  </si>
  <si>
    <t>FURNISHINGS</t>
  </si>
  <si>
    <t>Furnishings Sub Total</t>
  </si>
  <si>
    <t>Division No. 12</t>
  </si>
  <si>
    <t>DIVISION 32-</t>
  </si>
  <si>
    <t>EXTERIOR IMPROVEMENTS</t>
  </si>
  <si>
    <t>Exterior Improvements  Sub Total</t>
  </si>
  <si>
    <t>Division No. 32</t>
  </si>
  <si>
    <t>ALTERATION</t>
  </si>
  <si>
    <t>RENOVATED</t>
  </si>
  <si>
    <t>Existing Sewer Lines To Be Protected And Repaired</t>
  </si>
  <si>
    <t>EA</t>
  </si>
  <si>
    <t>Replace/Repair Existing Concrete Staircase</t>
  </si>
  <si>
    <t>Remove Handrails</t>
  </si>
  <si>
    <t>FT</t>
  </si>
  <si>
    <t>Roof Repairs And Replacement As Needed</t>
  </si>
  <si>
    <t>DEMOLITION</t>
  </si>
  <si>
    <t xml:space="preserve">Existing Concrete Slab And Dirt To Be Removed Down </t>
  </si>
  <si>
    <t>Remove Walls</t>
  </si>
  <si>
    <t>SF</t>
  </si>
  <si>
    <t>Removed Doors</t>
  </si>
  <si>
    <t>Remove Existing Ceiling In Its Entirety</t>
  </si>
  <si>
    <t xml:space="preserve">Removal Af All Furniture And Equipment Being Used By The Facility </t>
  </si>
  <si>
    <t xml:space="preserve">Remove Existing Mechanical Equipment </t>
  </si>
  <si>
    <t>Remove Existing Kitchen Equipment</t>
  </si>
  <si>
    <t xml:space="preserve">Concrete Stairs To Be Removed </t>
  </si>
  <si>
    <t xml:space="preserve">Remove Existing Windows </t>
  </si>
  <si>
    <t>Remove Guard Rail</t>
  </si>
  <si>
    <t>Remove Exterior Wall With Assembly</t>
  </si>
  <si>
    <t>Remove Cabients</t>
  </si>
  <si>
    <t>Remove Countertop</t>
  </si>
  <si>
    <t>Remove Existing Fence In Its Entirety</t>
  </si>
  <si>
    <t>Removal Of Existing Roofing Back To exposed Sheathing/Structure</t>
  </si>
  <si>
    <t>Removal Of Roof Framing</t>
  </si>
  <si>
    <t>Remove Existing Concrete At Grade</t>
  </si>
  <si>
    <t>RELOCATE</t>
  </si>
  <si>
    <t>Relocate Sprinkler Main Line</t>
  </si>
  <si>
    <t>NEW CONSTRUCTION</t>
  </si>
  <si>
    <t>All Existing Site Mechanical Units And Remove In Preparation To Be Replaced Units</t>
  </si>
  <si>
    <t xml:space="preserve">Provide Price And Remove Entire Existing Church Building </t>
  </si>
  <si>
    <t xml:space="preserve">Remove Existing Concrete </t>
  </si>
  <si>
    <t>SLAB</t>
  </si>
  <si>
    <t>4" Infill And 4" Concrete Slab</t>
  </si>
  <si>
    <t>STEPS</t>
  </si>
  <si>
    <t>4'-10" Concrete Steps</t>
  </si>
  <si>
    <t>FOOTER</t>
  </si>
  <si>
    <t>6'-0"x6'-0" x1'-4" Footer (EA=2)</t>
  </si>
  <si>
    <t>CY</t>
  </si>
  <si>
    <t>CONTINUOUS FOOTING</t>
  </si>
  <si>
    <t>2'-0" Wide x 1'-0" Deep Continuous Footing_x000D_ (LF=302.87')
With Reinforcement</t>
  </si>
  <si>
    <t>WALL</t>
  </si>
  <si>
    <t>8" Concrete Wall (LF=306.33')</t>
  </si>
  <si>
    <t>10 MIL I Vapor Barrer (Henry Moistop Ultra 10 Or Equal)</t>
  </si>
  <si>
    <t>4" Poured Concrete_x000D_
10-MIL Vapor Barrier_x000D_
4" Gravel Base</t>
  </si>
  <si>
    <t>STEP</t>
  </si>
  <si>
    <t>4'-3" Concrete Steps</t>
  </si>
  <si>
    <t>RAMP</t>
  </si>
  <si>
    <t>Concrete Ramp</t>
  </si>
  <si>
    <t>DUMPSTER ENCLOSURE</t>
  </si>
  <si>
    <t>Dumpster Enclosure</t>
  </si>
  <si>
    <t>HANDRAIL</t>
  </si>
  <si>
    <t>Handrail</t>
  </si>
  <si>
    <t>COLUMN</t>
  </si>
  <si>
    <t>STAIRS</t>
  </si>
  <si>
    <t>4'-0" Wide Stairs_x000D_
9" High Riser_x000D_
10" Wide Tread</t>
  </si>
  <si>
    <t>GUARDRAIL</t>
  </si>
  <si>
    <t>Guardrail</t>
  </si>
  <si>
    <t>CLOSET</t>
  </si>
  <si>
    <t>1'-0" Wide Closet (7'-0")</t>
  </si>
  <si>
    <t>FLOOR JOIST</t>
  </si>
  <si>
    <t>16" TJI 560 Floor Joist_x000D_</t>
  </si>
  <si>
    <t>4'-0" Wide Stairs_x000D_
7" High Eiser_x000D_
10" Wide Tread</t>
  </si>
  <si>
    <t>CABIENT</t>
  </si>
  <si>
    <t>Storage Cabine (H=7'-0")</t>
  </si>
  <si>
    <t>TRUSS</t>
  </si>
  <si>
    <t>Pre-Enginerred Roof Truss</t>
  </si>
  <si>
    <t>FLOOR SHEATHING</t>
  </si>
  <si>
    <t>3/4" T &amp; G Subfloor Sheathing</t>
  </si>
  <si>
    <t>FLOOR INSULATION</t>
  </si>
  <si>
    <t>R-20 Floor Insulation</t>
  </si>
  <si>
    <t>ROOF SHEATHING</t>
  </si>
  <si>
    <t>3/4" Plywood Roof Sheathing</t>
  </si>
  <si>
    <t>ROOF INSULATION</t>
  </si>
  <si>
    <t>R-49 Batt Insulation</t>
  </si>
  <si>
    <t>DOOR</t>
  </si>
  <si>
    <t>3'-0"x7'-0" Wooden Door</t>
  </si>
  <si>
    <t>3'-0"X7'-0" Wooden Door</t>
  </si>
  <si>
    <t>4'-0"X7'-0" Wooden Door</t>
  </si>
  <si>
    <t>3'-0"X7'-8" Wooden Door</t>
  </si>
  <si>
    <t>WINDOWS</t>
  </si>
  <si>
    <t xml:space="preserve">3'-8" x 6'-2" BLVDH Window </t>
  </si>
  <si>
    <t>3'-8" x 3'-0" Fixed Casement Window</t>
  </si>
  <si>
    <t>6'-4-1/4" x6'-2" BLVD Window</t>
  </si>
  <si>
    <t>WALLS</t>
  </si>
  <si>
    <t>Intrior Wall_x000D_
2x6 Wooden Stud @16" O.C (LF=26.27, EA=20, SF=236.43)</t>
  </si>
  <si>
    <t>(3)2X6 Wooden Top And Bottom Plate</t>
  </si>
  <si>
    <t>R-20 Batt Insulation</t>
  </si>
  <si>
    <t>5/8" Gypsum Board</t>
  </si>
  <si>
    <t>Furring Wall 
2x4 Wooden Stud @16" O.C_x000D_ (LF=50, EA=38, SF=450)</t>
  </si>
  <si>
    <t>2X4 Wooden Top And Bottom Plate</t>
  </si>
  <si>
    <t>Intrior Wall_x000D_
2x4 Wooden Stud @16" O.C (LF=190.36, EA=144, SF=1713.24)</t>
  </si>
  <si>
    <t>WALL FINISH</t>
  </si>
  <si>
    <t>Wall Paint
As Detals Were Not Given</t>
  </si>
  <si>
    <t>Cermaic Tile</t>
  </si>
  <si>
    <t>WALL BASE</t>
  </si>
  <si>
    <t>4" Rubber Wall Cove Base</t>
  </si>
  <si>
    <t>DOOR PAINT</t>
  </si>
  <si>
    <t>Door Paint
As Details Were Not Given</t>
  </si>
  <si>
    <t>FLOORING</t>
  </si>
  <si>
    <t>LVT:Luxury Vinyl Tile</t>
  </si>
  <si>
    <t>Porcelain Tile</t>
  </si>
  <si>
    <t>CEILING</t>
  </si>
  <si>
    <t>CEILING PAINT</t>
  </si>
  <si>
    <t>Ceiling Paint</t>
  </si>
  <si>
    <t>Intrior Wall_x000D_
2x6 Wooden Stud @16" O.C (LF=111.32', EA=84, SF=1001.88)</t>
  </si>
  <si>
    <t>2X6 Wooden Top And Bottom Plate</t>
  </si>
  <si>
    <t>Exterior Wall_x000D_
2x6 Wooden Stud @16" O.C (LF=563.36', EA=424, SF=5070.24)</t>
  </si>
  <si>
    <t>Cement Board Or 7/16" O.S.B Sheathing</t>
  </si>
  <si>
    <t>Furring Wall 
2x4 Wooden Stud @16" O.C_x000D_ (LF=120.4, EA=92, SF=1083.6)</t>
  </si>
  <si>
    <t>Intrior Wall_x000D_
2x4 Wooden Stud @16" O.C (LF=590.1, EA=444, SF=5310.9)</t>
  </si>
  <si>
    <t>Parapet Wall_x000D_
2x6 Wooden Stud @16" O.C_x000D_ (LF=41.02, EA=32, SF=164.08)</t>
  </si>
  <si>
    <t>2x6 Wooden Top And Bottom Plate</t>
  </si>
  <si>
    <t>Hard Wood Flooring</t>
  </si>
  <si>
    <t>Ceiling Paint
As Details Were Not Given</t>
  </si>
  <si>
    <t>ROOF FINISHES</t>
  </si>
  <si>
    <t>Asphalt Shingles
Underlayment</t>
  </si>
  <si>
    <t>TPO Roofing
Underlayment</t>
  </si>
  <si>
    <t>FASCIA BOARD</t>
  </si>
  <si>
    <t>Aluminum Fascia Board</t>
  </si>
  <si>
    <t>GUTTER</t>
  </si>
  <si>
    <t>Gutter</t>
  </si>
  <si>
    <t>DOWNSPOUT</t>
  </si>
  <si>
    <t>Downspout (H=34')</t>
  </si>
  <si>
    <t>SCUPPER</t>
  </si>
  <si>
    <t>Scupper</t>
  </si>
  <si>
    <t>EXTERIOR FINISHES</t>
  </si>
  <si>
    <t>6" James Hardie Lap Siding</t>
  </si>
  <si>
    <t>New James Hardie Staggered Edge Shingles Siding</t>
  </si>
  <si>
    <t>New James Hardie Board And Battensiding Select Cedarmill</t>
  </si>
  <si>
    <t>5/4 x2 Mom Casing Head At Head</t>
  </si>
  <si>
    <t>1/2" Black Powder Coated Bar Steel Window Grate</t>
  </si>
  <si>
    <t>Lockers</t>
  </si>
  <si>
    <t>42" Grab Bar</t>
  </si>
  <si>
    <t>36" Grab Bar</t>
  </si>
  <si>
    <t>Trash Receptacle</t>
  </si>
  <si>
    <t>Soap Dispenser</t>
  </si>
  <si>
    <t>Rob Hook</t>
  </si>
  <si>
    <t>Tissue\Towel Dispenser</t>
  </si>
  <si>
    <t>Cart</t>
  </si>
  <si>
    <t>Egress Well</t>
  </si>
  <si>
    <t>New 3- Stops 30"x30"x36" Dumbwaiter _x000D_
Power Lift 300W/300 Pound Capacity</t>
  </si>
  <si>
    <t>New School Sign</t>
  </si>
  <si>
    <t>42" X80" Tall Cupola With Bell ($2500)</t>
  </si>
  <si>
    <t>COUNTERTOP</t>
  </si>
  <si>
    <t>3/4" Quartz Countertop</t>
  </si>
  <si>
    <t>BACKSPLASH</t>
  </si>
  <si>
    <t>4" High Backsplash</t>
  </si>
  <si>
    <t>FIXTURES</t>
  </si>
  <si>
    <t>Prep Sink</t>
  </si>
  <si>
    <t>Hand Wash</t>
  </si>
  <si>
    <t>3- Compartment Sink</t>
  </si>
  <si>
    <t>Mop Sink</t>
  </si>
  <si>
    <t>Lavatory</t>
  </si>
  <si>
    <t>Sink</t>
  </si>
  <si>
    <t>WC:Water Closet</t>
  </si>
  <si>
    <t>PIPE</t>
  </si>
  <si>
    <t>6" Perforated Drainage Pipe</t>
  </si>
  <si>
    <t>Allownces For Plumbing Work 
Pipes, Insulation And Hangers</t>
  </si>
  <si>
    <t>LS</t>
  </si>
  <si>
    <t>SUMP PUMP</t>
  </si>
  <si>
    <t>New Sump Pump (Optional)</t>
  </si>
  <si>
    <t>DRAINAGE PIPE</t>
  </si>
  <si>
    <t>6" Perforated Drainage Pipe (Optional)</t>
  </si>
  <si>
    <t>Water Heater</t>
  </si>
  <si>
    <t>Over Roof Drain</t>
  </si>
  <si>
    <t>Allownces For Mechanical Work 
Ducts, Insulation And Hangers</t>
  </si>
  <si>
    <t>FIXTURE</t>
  </si>
  <si>
    <t>Horizonatl Mounted Mechaical Unit Hung From Ceiling To serve The Basement</t>
  </si>
  <si>
    <t>AHU:Air Handling Unit</t>
  </si>
  <si>
    <t>Allownces For Electrical Work
Lighting, Power Fixtures, Conduits, Wiring, Panel And Breaker</t>
  </si>
  <si>
    <t>Exacavtion For Foundation</t>
  </si>
  <si>
    <t>Backfill For Foundation</t>
  </si>
  <si>
    <t>FENCE</t>
  </si>
  <si>
    <t>6' High Chainlink Fence</t>
  </si>
  <si>
    <t>Cap Pipe</t>
  </si>
  <si>
    <t>Existing Plumbing Fixtures And Drains To Be Removed In Their Entirety</t>
  </si>
  <si>
    <t>LBS</t>
  </si>
  <si>
    <t>6x6 HSS Column (2 EA)</t>
  </si>
  <si>
    <t>Custom Metal Vented Wall Screen With Insect Mesh</t>
  </si>
  <si>
    <t>New Sump Pump</t>
  </si>
  <si>
    <t>A-0.41 - A-1.21</t>
  </si>
  <si>
    <t>Dumpster During the constuction</t>
  </si>
  <si>
    <t>Porta Potty</t>
  </si>
  <si>
    <t>Security Fence during Construction</t>
  </si>
  <si>
    <t xml:space="preserve">Finish Punch Out </t>
  </si>
  <si>
    <t>Underpinning 54' Long</t>
  </si>
  <si>
    <t>MISC-Equipment</t>
  </si>
  <si>
    <t>Machine Rentals</t>
  </si>
  <si>
    <t>New Construction</t>
  </si>
  <si>
    <t>A</t>
  </si>
  <si>
    <t>N</t>
  </si>
  <si>
    <t>B</t>
  </si>
  <si>
    <t>Alteration</t>
  </si>
  <si>
    <t>Code</t>
  </si>
  <si>
    <t>Both: 0.3 to alterations, 0.7 to new construction</t>
  </si>
  <si>
    <t>Total Alterations</t>
  </si>
  <si>
    <t>Total New Construction</t>
  </si>
  <si>
    <t>LOWER CABINETS</t>
  </si>
  <si>
    <t>2'-0" Wide x3'-0" High Lower Cabinets</t>
  </si>
  <si>
    <t>Sample Child Care Expansion Bid</t>
  </si>
  <si>
    <t>Rammy Dongel - Owner</t>
  </si>
  <si>
    <t>KEN GROUP General Contractor</t>
  </si>
  <si>
    <t>(856) 359-0762</t>
  </si>
  <si>
    <t>rammy@kengroupus.com</t>
  </si>
  <si>
    <t>(856) 359-0762 rammy@kengroupus.com</t>
  </si>
  <si>
    <t>KEN GROUP General Contractor, Rammy Dongel -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</si>
</sst>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.00_);_(&quot;$&quot;* \(#,##0.00\);_(&quot;$&quot;* &quot;-&quot;?_);_(@_)"/>
    <numFmt numFmtId="165" formatCode="_(&quot;$&quot;* #,##0_);_(&quot;$&quot;* \(#,##0\);_(&quot;$&quot;* &quot;-&quot;??_);_(@_)"/>
    <numFmt numFmtId="166" formatCode="[$-F800]dddd\,\ mmmm\ dd\,\ yyyy"/>
    <numFmt numFmtId="167" formatCode="_(&quot;$&quot;* #,##0_);_(&quot;$&quot;* \(#,##0\);_(&quot;$&quot;* &quot;-&quot;?_);_(@_)"/>
    <numFmt numFmtId="168" formatCode="_(&quot;$&quot;* #,##0.0_);_(&quot;$&quot;* \(#,##0.0\);_(&quot;$&quot;* &quot;-&quot;?_);_(@_)"/>
  </numFmts>
  <fonts count="41">
    <font>
      <sz val="12"/>
      <name val="Arial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Verdana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rgb="FFFFC000"/>
      <name val="Verdana"/>
      <family val="2"/>
    </font>
    <font>
      <b/>
      <i/>
      <sz val="12"/>
      <color rgb="FFFFC000"/>
      <name val="Calibri"/>
      <family val="2"/>
      <scheme val="minor"/>
    </font>
    <font>
      <u/>
      <sz val="12"/>
      <color rgb="FF7030A0"/>
      <name val="Arial"/>
      <family val="2"/>
    </font>
    <font>
      <i/>
      <sz val="12"/>
      <color rgb="FFFFC000"/>
      <name val="Calibri"/>
      <family val="2"/>
      <scheme val="minor"/>
    </font>
    <font>
      <b/>
      <sz val="12"/>
      <color rgb="FFFFC000"/>
      <name val="Times New Roman"/>
      <family val="1"/>
    </font>
    <font>
      <b/>
      <sz val="16"/>
      <color rgb="FFFFC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 "/>
    </font>
    <font>
      <b/>
      <sz val="11"/>
      <color theme="1"/>
      <name val="Calibri"/>
      <family val="2"/>
      <scheme val="minor"/>
    </font>
    <font>
      <b/>
      <sz val="11"/>
      <color rgb="FFFFC000"/>
      <name val="Verdana"/>
      <family val="2"/>
    </font>
    <font>
      <u/>
      <sz val="12"/>
      <color theme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6">
    <xf numFmtId="0" fontId="0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1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21" fillId="0" borderId="0"/>
    <xf numFmtId="0" fontId="36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235">
    <xf numFmtId="0" fontId="0" fillId="0" borderId="0" xfId="0"/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 wrapText="1"/>
    </xf>
    <xf numFmtId="9" fontId="4" fillId="0" borderId="11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right" vertical="top" wrapText="1"/>
    </xf>
    <xf numFmtId="1" fontId="4" fillId="0" borderId="12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center" vertical="top"/>
    </xf>
    <xf numFmtId="41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2" borderId="0" xfId="5" applyFont="1" applyFill="1" applyAlignment="1">
      <alignment vertical="top"/>
    </xf>
    <xf numFmtId="165" fontId="4" fillId="0" borderId="19" xfId="6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top"/>
    </xf>
    <xf numFmtId="49" fontId="14" fillId="2" borderId="8" xfId="0" applyNumberFormat="1" applyFont="1" applyFill="1" applyBorder="1" applyAlignment="1">
      <alignment vertical="top"/>
    </xf>
    <xf numFmtId="2" fontId="4" fillId="2" borderId="8" xfId="0" applyNumberFormat="1" applyFont="1" applyFill="1" applyBorder="1" applyAlignment="1">
      <alignment vertical="top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165" fontId="4" fillId="0" borderId="10" xfId="6" applyNumberFormat="1" applyFont="1" applyFill="1" applyBorder="1" applyAlignment="1">
      <alignment horizontal="center" vertical="center"/>
    </xf>
    <xf numFmtId="0" fontId="4" fillId="0" borderId="0" xfId="10" applyFont="1"/>
    <xf numFmtId="0" fontId="8" fillId="2" borderId="3" xfId="10" applyFont="1" applyFill="1" applyBorder="1" applyAlignment="1">
      <alignment horizontal="left" vertical="top"/>
    </xf>
    <xf numFmtId="0" fontId="8" fillId="2" borderId="1" xfId="10" applyFont="1" applyFill="1" applyBorder="1" applyAlignment="1">
      <alignment horizontal="left" vertical="top"/>
    </xf>
    <xf numFmtId="0" fontId="15" fillId="2" borderId="1" xfId="9" applyFont="1" applyFill="1" applyBorder="1" applyAlignment="1">
      <alignment horizontal="right"/>
    </xf>
    <xf numFmtId="0" fontId="8" fillId="2" borderId="2" xfId="10" applyFont="1" applyFill="1" applyBorder="1" applyAlignment="1">
      <alignment horizontal="left" vertical="top"/>
    </xf>
    <xf numFmtId="0" fontId="8" fillId="2" borderId="0" xfId="10" applyFont="1" applyFill="1" applyAlignment="1">
      <alignment horizontal="left" vertical="top"/>
    </xf>
    <xf numFmtId="14" fontId="4" fillId="2" borderId="0" xfId="10" applyNumberFormat="1" applyFont="1" applyFill="1" applyAlignment="1">
      <alignment horizontal="left" vertical="top"/>
    </xf>
    <xf numFmtId="0" fontId="4" fillId="2" borderId="9" xfId="10" applyFont="1" applyFill="1" applyBorder="1" applyAlignment="1">
      <alignment vertical="top" wrapText="1"/>
    </xf>
    <xf numFmtId="167" fontId="4" fillId="2" borderId="10" xfId="10" applyNumberFormat="1" applyFont="1" applyFill="1" applyBorder="1" applyAlignment="1">
      <alignment horizontal="left" vertical="top"/>
    </xf>
    <xf numFmtId="0" fontId="16" fillId="2" borderId="11" xfId="10" applyFont="1" applyFill="1" applyBorder="1" applyAlignment="1">
      <alignment horizontal="left" vertical="top" wrapText="1"/>
    </xf>
    <xf numFmtId="0" fontId="8" fillId="2" borderId="6" xfId="10" applyFont="1" applyFill="1" applyBorder="1" applyAlignment="1">
      <alignment horizontal="left" vertical="top"/>
    </xf>
    <xf numFmtId="14" fontId="4" fillId="2" borderId="8" xfId="10" applyNumberFormat="1" applyFont="1" applyFill="1" applyBorder="1" applyAlignment="1">
      <alignment horizontal="left" vertical="top"/>
    </xf>
    <xf numFmtId="14" fontId="17" fillId="2" borderId="8" xfId="10" applyNumberFormat="1" applyFont="1" applyFill="1" applyBorder="1" applyAlignment="1">
      <alignment horizontal="left" vertical="top"/>
    </xf>
    <xf numFmtId="14" fontId="8" fillId="2" borderId="0" xfId="10" applyNumberFormat="1" applyFont="1" applyFill="1" applyAlignment="1">
      <alignment horizontal="left" vertical="top"/>
    </xf>
    <xf numFmtId="0" fontId="8" fillId="2" borderId="4" xfId="10" applyFont="1" applyFill="1" applyBorder="1" applyAlignment="1">
      <alignment horizontal="left" vertical="top"/>
    </xf>
    <xf numFmtId="0" fontId="8" fillId="2" borderId="5" xfId="10" applyFont="1" applyFill="1" applyBorder="1" applyAlignment="1">
      <alignment horizontal="left" vertical="top"/>
    </xf>
    <xf numFmtId="0" fontId="9" fillId="2" borderId="0" xfId="10" applyFont="1" applyFill="1" applyAlignment="1">
      <alignment horizontal="left" vertical="top"/>
    </xf>
    <xf numFmtId="0" fontId="8" fillId="2" borderId="8" xfId="10" applyFont="1" applyFill="1" applyBorder="1" applyAlignment="1">
      <alignment horizontal="left" vertical="top"/>
    </xf>
    <xf numFmtId="0" fontId="8" fillId="2" borderId="7" xfId="10" applyFont="1" applyFill="1" applyBorder="1" applyAlignment="1">
      <alignment horizontal="left" vertical="top"/>
    </xf>
    <xf numFmtId="164" fontId="8" fillId="0" borderId="17" xfId="0" applyNumberFormat="1" applyFont="1" applyBorder="1" applyAlignment="1">
      <alignment horizontal="center" vertical="center"/>
    </xf>
    <xf numFmtId="0" fontId="23" fillId="4" borderId="24" xfId="10" applyFont="1" applyFill="1" applyBorder="1" applyAlignment="1">
      <alignment horizontal="center" vertical="top" wrapText="1"/>
    </xf>
    <xf numFmtId="0" fontId="23" fillId="4" borderId="8" xfId="10" applyFont="1" applyFill="1" applyBorder="1" applyAlignment="1">
      <alignment vertical="top"/>
    </xf>
    <xf numFmtId="0" fontId="23" fillId="4" borderId="8" xfId="10" applyFont="1" applyFill="1" applyBorder="1" applyAlignment="1">
      <alignment horizontal="center" vertical="top" wrapText="1"/>
    </xf>
    <xf numFmtId="9" fontId="22" fillId="4" borderId="11" xfId="0" applyNumberFormat="1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 wrapText="1"/>
    </xf>
    <xf numFmtId="1" fontId="22" fillId="4" borderId="6" xfId="0" applyNumberFormat="1" applyFont="1" applyFill="1" applyBorder="1" applyAlignment="1">
      <alignment horizontal="left" vertical="top"/>
    </xf>
    <xf numFmtId="0" fontId="24" fillId="4" borderId="21" xfId="0" applyFont="1" applyFill="1" applyBorder="1" applyAlignment="1">
      <alignment horizontal="center" vertical="top"/>
    </xf>
    <xf numFmtId="0" fontId="24" fillId="4" borderId="13" xfId="0" applyFont="1" applyFill="1" applyBorder="1" applyAlignment="1">
      <alignment horizontal="right" vertical="top"/>
    </xf>
    <xf numFmtId="2" fontId="24" fillId="4" borderId="13" xfId="0" applyNumberFormat="1" applyFont="1" applyFill="1" applyBorder="1" applyAlignment="1">
      <alignment horizontal="left" vertical="top" wrapText="1"/>
    </xf>
    <xf numFmtId="1" fontId="24" fillId="4" borderId="13" xfId="0" applyNumberFormat="1" applyFont="1" applyFill="1" applyBorder="1" applyAlignment="1">
      <alignment horizontal="center" vertical="center"/>
    </xf>
    <xf numFmtId="2" fontId="24" fillId="4" borderId="13" xfId="0" applyNumberFormat="1" applyFont="1" applyFill="1" applyBorder="1" applyAlignment="1">
      <alignment horizontal="center" vertical="top" wrapText="1"/>
    </xf>
    <xf numFmtId="1" fontId="26" fillId="3" borderId="11" xfId="0" applyNumberFormat="1" applyFont="1" applyFill="1" applyBorder="1" applyAlignment="1">
      <alignment horizontal="right" vertical="top"/>
    </xf>
    <xf numFmtId="0" fontId="25" fillId="3" borderId="11" xfId="0" applyFont="1" applyFill="1" applyBorder="1" applyAlignment="1">
      <alignment horizontal="left" vertical="top" wrapText="1"/>
    </xf>
    <xf numFmtId="1" fontId="25" fillId="3" borderId="11" xfId="0" applyNumberFormat="1" applyFont="1" applyFill="1" applyBorder="1" applyAlignment="1">
      <alignment horizontal="center" vertical="center"/>
    </xf>
    <xf numFmtId="41" fontId="25" fillId="3" borderId="11" xfId="0" applyNumberFormat="1" applyFont="1" applyFill="1" applyBorder="1" applyAlignment="1">
      <alignment horizontal="right" vertical="top"/>
    </xf>
    <xf numFmtId="9" fontId="26" fillId="3" borderId="11" xfId="0" applyNumberFormat="1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 wrapText="1"/>
    </xf>
    <xf numFmtId="10" fontId="26" fillId="3" borderId="11" xfId="2" applyNumberFormat="1" applyFont="1" applyFill="1" applyBorder="1" applyAlignment="1">
      <alignment horizontal="center" vertical="center"/>
    </xf>
    <xf numFmtId="1" fontId="26" fillId="3" borderId="11" xfId="0" applyNumberFormat="1" applyFont="1" applyFill="1" applyBorder="1" applyAlignment="1">
      <alignment horizontal="left" vertical="top"/>
    </xf>
    <xf numFmtId="1" fontId="4" fillId="0" borderId="11" xfId="0" applyNumberFormat="1" applyFont="1" applyBorder="1" applyAlignment="1">
      <alignment horizontal="right" vertical="top"/>
    </xf>
    <xf numFmtId="1" fontId="4" fillId="0" borderId="1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0" xfId="5" applyFont="1" applyAlignment="1">
      <alignment vertical="top"/>
    </xf>
    <xf numFmtId="0" fontId="4" fillId="0" borderId="0" xfId="0" applyFont="1" applyAlignment="1">
      <alignment horizontal="right" vertical="top"/>
    </xf>
    <xf numFmtId="14" fontId="22" fillId="4" borderId="9" xfId="10" applyNumberFormat="1" applyFont="1" applyFill="1" applyBorder="1" applyAlignment="1">
      <alignment vertical="top"/>
    </xf>
    <xf numFmtId="1" fontId="24" fillId="4" borderId="11" xfId="10" applyNumberFormat="1" applyFont="1" applyFill="1" applyBorder="1" applyAlignment="1">
      <alignment horizontal="left" vertical="top"/>
    </xf>
    <xf numFmtId="9" fontId="22" fillId="4" borderId="11" xfId="0" applyNumberFormat="1" applyFont="1" applyFill="1" applyBorder="1" applyAlignment="1">
      <alignment horizontal="left" vertical="center"/>
    </xf>
    <xf numFmtId="44" fontId="22" fillId="4" borderId="11" xfId="1" applyFont="1" applyFill="1" applyBorder="1" applyAlignment="1">
      <alignment horizontal="center" vertical="center"/>
    </xf>
    <xf numFmtId="0" fontId="28" fillId="3" borderId="23" xfId="10" applyFont="1" applyFill="1" applyBorder="1" applyAlignment="1">
      <alignment vertical="top" wrapText="1"/>
    </xf>
    <xf numFmtId="165" fontId="28" fillId="3" borderId="7" xfId="1" applyNumberFormat="1" applyFont="1" applyFill="1" applyBorder="1" applyAlignment="1">
      <alignment vertical="top"/>
    </xf>
    <xf numFmtId="14" fontId="4" fillId="4" borderId="0" xfId="10" applyNumberFormat="1" applyFont="1" applyFill="1" applyAlignment="1">
      <alignment vertical="top"/>
    </xf>
    <xf numFmtId="0" fontId="4" fillId="4" borderId="0" xfId="10" applyFont="1" applyFill="1"/>
    <xf numFmtId="0" fontId="8" fillId="4" borderId="2" xfId="10" applyFont="1" applyFill="1" applyBorder="1" applyAlignment="1">
      <alignment vertical="top" wrapText="1"/>
    </xf>
    <xf numFmtId="0" fontId="8" fillId="3" borderId="6" xfId="10" applyFont="1" applyFill="1" applyBorder="1" applyAlignment="1">
      <alignment vertical="top" wrapText="1"/>
    </xf>
    <xf numFmtId="0" fontId="8" fillId="2" borderId="11" xfId="5" applyFont="1" applyFill="1" applyBorder="1" applyAlignment="1">
      <alignment vertical="center" wrapText="1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center"/>
    </xf>
    <xf numFmtId="1" fontId="26" fillId="3" borderId="9" xfId="0" applyNumberFormat="1" applyFont="1" applyFill="1" applyBorder="1" applyAlignment="1">
      <alignment horizontal="left" vertical="top"/>
    </xf>
    <xf numFmtId="41" fontId="4" fillId="0" borderId="11" xfId="0" applyNumberFormat="1" applyFont="1" applyBorder="1" applyAlignment="1">
      <alignment horizontal="center" vertical="center"/>
    </xf>
    <xf numFmtId="2" fontId="31" fillId="4" borderId="13" xfId="3" applyNumberFormat="1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165" fontId="26" fillId="3" borderId="11" xfId="0" applyNumberFormat="1" applyFont="1" applyFill="1" applyBorder="1" applyAlignment="1">
      <alignment horizontal="center" vertical="center"/>
    </xf>
    <xf numFmtId="165" fontId="22" fillId="4" borderId="22" xfId="0" applyNumberFormat="1" applyFont="1" applyFill="1" applyBorder="1" applyAlignment="1">
      <alignment horizontal="center" vertical="center"/>
    </xf>
    <xf numFmtId="165" fontId="4" fillId="2" borderId="1" xfId="6" applyNumberFormat="1" applyFont="1" applyFill="1" applyBorder="1" applyAlignment="1">
      <alignment horizontal="center" vertical="center"/>
    </xf>
    <xf numFmtId="165" fontId="4" fillId="2" borderId="8" xfId="6" applyNumberFormat="1" applyFont="1" applyFill="1" applyBorder="1" applyAlignment="1">
      <alignment horizontal="center" vertical="center"/>
    </xf>
    <xf numFmtId="165" fontId="4" fillId="0" borderId="0" xfId="6" applyNumberFormat="1" applyFont="1" applyBorder="1" applyAlignment="1">
      <alignment horizontal="center" vertical="center"/>
    </xf>
    <xf numFmtId="167" fontId="8" fillId="0" borderId="17" xfId="0" applyNumberFormat="1" applyFont="1" applyBorder="1" applyAlignment="1">
      <alignment horizontal="center" vertical="center"/>
    </xf>
    <xf numFmtId="167" fontId="8" fillId="0" borderId="18" xfId="0" applyNumberFormat="1" applyFont="1" applyBorder="1" applyAlignment="1">
      <alignment horizontal="center" vertical="center"/>
    </xf>
    <xf numFmtId="167" fontId="8" fillId="0" borderId="15" xfId="0" applyNumberFormat="1" applyFont="1" applyBorder="1" applyAlignment="1">
      <alignment horizontal="center" vertical="center"/>
    </xf>
    <xf numFmtId="165" fontId="4" fillId="0" borderId="26" xfId="6" applyNumberFormat="1" applyFont="1" applyFill="1" applyBorder="1" applyAlignment="1">
      <alignment horizontal="center" vertical="center"/>
    </xf>
    <xf numFmtId="165" fontId="26" fillId="3" borderId="25" xfId="0" applyNumberFormat="1" applyFont="1" applyFill="1" applyBorder="1" applyAlignment="1">
      <alignment horizontal="center" vertical="center"/>
    </xf>
    <xf numFmtId="165" fontId="22" fillId="4" borderId="23" xfId="0" applyNumberFormat="1" applyFont="1" applyFill="1" applyBorder="1" applyAlignment="1">
      <alignment horizontal="center" vertical="center"/>
    </xf>
    <xf numFmtId="165" fontId="4" fillId="2" borderId="4" xfId="6" applyNumberFormat="1" applyFont="1" applyFill="1" applyBorder="1" applyAlignment="1">
      <alignment horizontal="center" vertical="center"/>
    </xf>
    <xf numFmtId="165" fontId="4" fillId="2" borderId="7" xfId="6" applyNumberFormat="1" applyFont="1" applyFill="1" applyBorder="1" applyAlignment="1">
      <alignment horizontal="center" vertical="center"/>
    </xf>
    <xf numFmtId="0" fontId="0" fillId="0" borderId="11" xfId="0" applyBorder="1"/>
    <xf numFmtId="0" fontId="4" fillId="2" borderId="16" xfId="5" applyFont="1" applyFill="1" applyBorder="1" applyAlignment="1">
      <alignment vertical="top"/>
    </xf>
    <xf numFmtId="0" fontId="4" fillId="0" borderId="24" xfId="0" applyFont="1" applyBorder="1" applyAlignment="1">
      <alignment horizontal="center" vertical="top"/>
    </xf>
    <xf numFmtId="0" fontId="27" fillId="3" borderId="2" xfId="0" applyFont="1" applyFill="1" applyBorder="1" applyAlignment="1">
      <alignment horizontal="center" vertical="top"/>
    </xf>
    <xf numFmtId="41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5" fontId="4" fillId="0" borderId="28" xfId="6" applyNumberFormat="1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top" wrapText="1"/>
    </xf>
    <xf numFmtId="0" fontId="22" fillId="4" borderId="31" xfId="0" applyFont="1" applyFill="1" applyBorder="1" applyAlignment="1">
      <alignment horizontal="center" vertical="top" wrapText="1"/>
    </xf>
    <xf numFmtId="0" fontId="22" fillId="4" borderId="32" xfId="0" applyFont="1" applyFill="1" applyBorder="1" applyAlignment="1">
      <alignment horizontal="center" vertical="top" wrapText="1"/>
    </xf>
    <xf numFmtId="2" fontId="22" fillId="4" borderId="33" xfId="0" applyNumberFormat="1" applyFont="1" applyFill="1" applyBorder="1" applyAlignment="1">
      <alignment horizontal="left" vertical="top" wrapText="1"/>
    </xf>
    <xf numFmtId="2" fontId="22" fillId="4" borderId="33" xfId="0" applyNumberFormat="1" applyFont="1" applyFill="1" applyBorder="1" applyAlignment="1">
      <alignment horizontal="center" vertical="top" wrapText="1"/>
    </xf>
    <xf numFmtId="2" fontId="22" fillId="4" borderId="33" xfId="0" applyNumberFormat="1" applyFont="1" applyFill="1" applyBorder="1" applyAlignment="1">
      <alignment horizontal="center" vertical="center" wrapText="1"/>
    </xf>
    <xf numFmtId="0" fontId="22" fillId="4" borderId="33" xfId="0" applyFont="1" applyFill="1" applyBorder="1" applyAlignment="1">
      <alignment horizontal="center" vertical="top" wrapText="1"/>
    </xf>
    <xf numFmtId="0" fontId="22" fillId="4" borderId="30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165" fontId="22" fillId="4" borderId="35" xfId="6" applyNumberFormat="1" applyFont="1" applyFill="1" applyBorder="1" applyAlignment="1" applyProtection="1">
      <alignment horizontal="center" vertical="center" wrapText="1"/>
    </xf>
    <xf numFmtId="44" fontId="26" fillId="3" borderId="25" xfId="0" applyNumberFormat="1" applyFont="1" applyFill="1" applyBorder="1" applyAlignment="1">
      <alignment horizontal="center" vertical="center"/>
    </xf>
    <xf numFmtId="1" fontId="22" fillId="4" borderId="11" xfId="10" applyNumberFormat="1" applyFont="1" applyFill="1" applyBorder="1"/>
    <xf numFmtId="0" fontId="4" fillId="0" borderId="11" xfId="0" applyFont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vertical="center"/>
    </xf>
    <xf numFmtId="165" fontId="4" fillId="0" borderId="29" xfId="6" applyNumberFormat="1" applyFont="1" applyBorder="1" applyAlignment="1">
      <alignment horizontal="center" vertical="center"/>
    </xf>
    <xf numFmtId="2" fontId="4" fillId="2" borderId="0" xfId="10" applyNumberFormat="1" applyFont="1" applyFill="1" applyAlignment="1">
      <alignment horizontal="left" vertical="top"/>
    </xf>
    <xf numFmtId="2" fontId="8" fillId="2" borderId="5" xfId="10" applyNumberFormat="1" applyFont="1" applyFill="1" applyBorder="1" applyAlignment="1">
      <alignment horizontal="left" vertical="top"/>
    </xf>
    <xf numFmtId="0" fontId="8" fillId="2" borderId="0" xfId="10" applyFont="1" applyFill="1" applyAlignment="1">
      <alignment vertical="top"/>
    </xf>
    <xf numFmtId="0" fontId="8" fillId="2" borderId="5" xfId="10" applyFont="1" applyFill="1" applyBorder="1" applyAlignment="1">
      <alignment vertical="top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35" fillId="4" borderId="11" xfId="0" applyFont="1" applyFill="1" applyBorder="1" applyAlignment="1">
      <alignment horizontal="left" vertical="center" wrapText="1"/>
    </xf>
    <xf numFmtId="44" fontId="26" fillId="3" borderId="1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44" fontId="4" fillId="0" borderId="11" xfId="6" applyFont="1" applyBorder="1" applyAlignment="1">
      <alignment horizontal="center" vertical="center"/>
    </xf>
    <xf numFmtId="165" fontId="4" fillId="0" borderId="11" xfId="6" applyNumberFormat="1" applyFont="1" applyBorder="1" applyAlignment="1">
      <alignment horizontal="center" vertical="center"/>
    </xf>
    <xf numFmtId="44" fontId="4" fillId="0" borderId="10" xfId="6" applyFont="1" applyBorder="1" applyAlignment="1">
      <alignment horizontal="center" vertical="center"/>
    </xf>
    <xf numFmtId="165" fontId="4" fillId="0" borderId="10" xfId="6" applyNumberFormat="1" applyFont="1" applyBorder="1" applyAlignment="1">
      <alignment horizontal="center" vertical="center"/>
    </xf>
    <xf numFmtId="167" fontId="4" fillId="0" borderId="10" xfId="6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center"/>
    </xf>
    <xf numFmtId="165" fontId="10" fillId="3" borderId="1" xfId="6" applyNumberFormat="1" applyFont="1" applyFill="1" applyBorder="1" applyAlignment="1">
      <alignment horizontal="center" vertical="center"/>
    </xf>
    <xf numFmtId="0" fontId="33" fillId="3" borderId="4" xfId="9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top"/>
    </xf>
    <xf numFmtId="165" fontId="4" fillId="3" borderId="0" xfId="6" applyNumberFormat="1" applyFont="1" applyFill="1" applyBorder="1" applyAlignment="1">
      <alignment horizontal="center" vertical="center"/>
    </xf>
    <xf numFmtId="165" fontId="6" fillId="3" borderId="5" xfId="6" applyNumberFormat="1" applyFont="1" applyFill="1" applyBorder="1" applyAlignment="1">
      <alignment horizontal="center" vertical="center"/>
    </xf>
    <xf numFmtId="165" fontId="4" fillId="3" borderId="5" xfId="6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top"/>
    </xf>
    <xf numFmtId="2" fontId="12" fillId="3" borderId="5" xfId="0" applyNumberFormat="1" applyFont="1" applyFill="1" applyBorder="1" applyAlignment="1">
      <alignment horizontal="center" vertical="center"/>
    </xf>
    <xf numFmtId="165" fontId="4" fillId="0" borderId="11" xfId="6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top"/>
    </xf>
    <xf numFmtId="0" fontId="11" fillId="0" borderId="11" xfId="0" applyFont="1" applyBorder="1" applyAlignment="1">
      <alignment wrapText="1"/>
    </xf>
    <xf numFmtId="2" fontId="29" fillId="3" borderId="0" xfId="0" applyNumberFormat="1" applyFont="1" applyFill="1" applyAlignment="1">
      <alignment horizontal="left" vertical="top"/>
    </xf>
    <xf numFmtId="2" fontId="6" fillId="3" borderId="0" xfId="0" applyNumberFormat="1" applyFont="1" applyFill="1" applyAlignment="1">
      <alignment horizontal="left" vertical="top"/>
    </xf>
    <xf numFmtId="2" fontId="6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7" fillId="3" borderId="0" xfId="0" applyNumberFormat="1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vertical="top"/>
    </xf>
    <xf numFmtId="0" fontId="32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right" vertical="top"/>
    </xf>
    <xf numFmtId="2" fontId="28" fillId="3" borderId="0" xfId="0" applyNumberFormat="1" applyFont="1" applyFill="1" applyAlignment="1">
      <alignment horizontal="left" vertical="top" wrapText="1"/>
    </xf>
    <xf numFmtId="1" fontId="27" fillId="3" borderId="0" xfId="0" applyNumberFormat="1" applyFont="1" applyFill="1" applyAlignment="1">
      <alignment horizontal="center" vertical="center"/>
    </xf>
    <xf numFmtId="9" fontId="27" fillId="3" borderId="0" xfId="0" applyNumberFormat="1" applyFont="1" applyFill="1" applyAlignment="1">
      <alignment horizontal="center" vertical="top"/>
    </xf>
    <xf numFmtId="165" fontId="4" fillId="0" borderId="36" xfId="6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8" fillId="2" borderId="11" xfId="1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vertical="top"/>
    </xf>
    <xf numFmtId="164" fontId="8" fillId="3" borderId="0" xfId="0" applyNumberFormat="1" applyFont="1" applyFill="1" applyAlignment="1">
      <alignment vertical="center" wrapText="1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35" fillId="0" borderId="1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 wrapText="1"/>
    </xf>
    <xf numFmtId="164" fontId="22" fillId="4" borderId="13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 wrapText="1"/>
    </xf>
    <xf numFmtId="164" fontId="8" fillId="2" borderId="8" xfId="0" applyNumberFormat="1" applyFont="1" applyFill="1" applyBorder="1" applyAlignment="1">
      <alignment vertical="center" wrapText="1"/>
    </xf>
    <xf numFmtId="0" fontId="8" fillId="2" borderId="0" xfId="5" applyFont="1" applyFill="1" applyAlignment="1">
      <alignment vertical="top"/>
    </xf>
    <xf numFmtId="164" fontId="8" fillId="0" borderId="0" xfId="0" applyNumberFormat="1" applyFont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37" fillId="0" borderId="37" xfId="0" applyFont="1" applyBorder="1" applyAlignment="1">
      <alignment horizontal="center" vertical="center"/>
    </xf>
    <xf numFmtId="9" fontId="4" fillId="0" borderId="28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64" fontId="8" fillId="0" borderId="28" xfId="0" applyNumberFormat="1" applyFont="1" applyBorder="1" applyAlignment="1">
      <alignment horizontal="center" vertical="center"/>
    </xf>
    <xf numFmtId="164" fontId="35" fillId="0" borderId="28" xfId="0" applyNumberFormat="1" applyFont="1" applyBorder="1" applyAlignment="1">
      <alignment horizontal="center" vertical="center"/>
    </xf>
    <xf numFmtId="44" fontId="4" fillId="0" borderId="14" xfId="6" applyFont="1" applyBorder="1" applyAlignment="1">
      <alignment horizontal="center" vertical="center"/>
    </xf>
    <xf numFmtId="165" fontId="4" fillId="0" borderId="14" xfId="6" applyNumberFormat="1" applyFont="1" applyBorder="1" applyAlignment="1">
      <alignment horizontal="center" vertical="center"/>
    </xf>
    <xf numFmtId="164" fontId="4" fillId="2" borderId="14" xfId="0" applyNumberFormat="1" applyFont="1" applyFill="1" applyBorder="1" applyAlignment="1">
      <alignment vertical="center"/>
    </xf>
    <xf numFmtId="165" fontId="4" fillId="0" borderId="5" xfId="6" applyNumberFormat="1" applyFont="1" applyBorder="1" applyAlignment="1">
      <alignment horizontal="center" vertical="center"/>
    </xf>
    <xf numFmtId="0" fontId="8" fillId="2" borderId="0" xfId="5" applyFont="1" applyFill="1" applyAlignment="1">
      <alignment horizontal="left" vertical="center"/>
    </xf>
    <xf numFmtId="165" fontId="4" fillId="2" borderId="0" xfId="5" applyNumberFormat="1" applyFont="1" applyFill="1" applyAlignment="1">
      <alignment horizontal="center" vertical="center"/>
    </xf>
    <xf numFmtId="165" fontId="8" fillId="2" borderId="0" xfId="5" applyNumberFormat="1" applyFont="1" applyFill="1" applyAlignment="1">
      <alignment horizontal="center" vertical="center"/>
    </xf>
    <xf numFmtId="168" fontId="4" fillId="2" borderId="0" xfId="5" applyNumberFormat="1" applyFont="1" applyFill="1" applyAlignment="1">
      <alignment vertical="top"/>
    </xf>
    <xf numFmtId="44" fontId="4" fillId="2" borderId="0" xfId="5" applyNumberFormat="1" applyFont="1" applyFill="1" applyAlignment="1">
      <alignment vertical="top"/>
    </xf>
    <xf numFmtId="2" fontId="39" fillId="3" borderId="0" xfId="0" applyNumberFormat="1" applyFont="1" applyFill="1" applyAlignment="1">
      <alignment horizontal="left" vertical="top"/>
    </xf>
    <xf numFmtId="14" fontId="28" fillId="3" borderId="2" xfId="0" applyNumberFormat="1" applyFont="1" applyFill="1" applyBorder="1" applyAlignment="1">
      <alignment horizontal="left" vertical="top"/>
    </xf>
    <xf numFmtId="14" fontId="27" fillId="3" borderId="0" xfId="0" applyNumberFormat="1" applyFont="1" applyFill="1" applyAlignment="1">
      <alignment horizontal="left" vertical="top"/>
    </xf>
    <xf numFmtId="166" fontId="40" fillId="3" borderId="0" xfId="3" applyNumberFormat="1" applyFont="1" applyFill="1" applyAlignment="1">
      <alignment vertical="top"/>
    </xf>
    <xf numFmtId="2" fontId="39" fillId="3" borderId="0" xfId="0" applyNumberFormat="1" applyFont="1" applyFill="1" applyBorder="1" applyAlignment="1">
      <alignment horizontal="left" vertical="top"/>
    </xf>
    <xf numFmtId="2" fontId="28" fillId="3" borderId="0" xfId="0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vertical="top"/>
    </xf>
    <xf numFmtId="2" fontId="22" fillId="4" borderId="24" xfId="10" applyNumberFormat="1" applyFont="1" applyFill="1" applyBorder="1" applyAlignment="1">
      <alignment horizontal="left" vertical="top"/>
    </xf>
    <xf numFmtId="2" fontId="28" fillId="3" borderId="0" xfId="10" applyNumberFormat="1" applyFont="1" applyFill="1" applyBorder="1" applyAlignment="1">
      <alignment horizontal="right" vertical="top"/>
    </xf>
    <xf numFmtId="0" fontId="34" fillId="3" borderId="3" xfId="0" applyFont="1" applyFill="1" applyBorder="1" applyAlignment="1">
      <alignment horizontal="left" vertical="top"/>
    </xf>
    <xf numFmtId="0" fontId="34" fillId="3" borderId="1" xfId="0" applyFont="1" applyFill="1" applyBorder="1" applyAlignment="1">
      <alignment horizontal="left" vertical="top"/>
    </xf>
    <xf numFmtId="2" fontId="39" fillId="3" borderId="0" xfId="0" applyNumberFormat="1" applyFont="1" applyFill="1" applyBorder="1" applyAlignment="1">
      <alignment horizontal="left" vertical="top"/>
    </xf>
    <xf numFmtId="2" fontId="39" fillId="3" borderId="0" xfId="0" applyNumberFormat="1" applyFont="1" applyFill="1" applyAlignment="1">
      <alignment horizontal="left" vertical="top"/>
    </xf>
    <xf numFmtId="1" fontId="26" fillId="3" borderId="27" xfId="0" applyNumberFormat="1" applyFont="1" applyFill="1" applyBorder="1" applyAlignment="1">
      <alignment horizontal="left" vertical="top"/>
    </xf>
    <xf numFmtId="1" fontId="26" fillId="3" borderId="20" xfId="0" applyNumberFormat="1" applyFont="1" applyFill="1" applyBorder="1" applyAlignment="1">
      <alignment horizontal="left" vertical="top"/>
    </xf>
    <xf numFmtId="165" fontId="30" fillId="3" borderId="2" xfId="0" applyNumberFormat="1" applyFont="1" applyFill="1" applyBorder="1" applyAlignment="1">
      <alignment horizontal="left" vertical="top"/>
    </xf>
    <xf numFmtId="165" fontId="30" fillId="3" borderId="0" xfId="0" applyNumberFormat="1" applyFont="1" applyFill="1" applyAlignment="1">
      <alignment horizontal="left" vertical="top"/>
    </xf>
    <xf numFmtId="2" fontId="29" fillId="3" borderId="3" xfId="0" applyNumberFormat="1" applyFont="1" applyFill="1" applyBorder="1" applyAlignment="1">
      <alignment horizontal="center" vertical="center" wrapText="1"/>
    </xf>
    <xf numFmtId="2" fontId="29" fillId="3" borderId="4" xfId="0" applyNumberFormat="1" applyFont="1" applyFill="1" applyBorder="1" applyAlignment="1">
      <alignment horizontal="center" vertical="center" wrapText="1"/>
    </xf>
    <xf numFmtId="2" fontId="29" fillId="3" borderId="2" xfId="0" applyNumberFormat="1" applyFont="1" applyFill="1" applyBorder="1" applyAlignment="1">
      <alignment horizontal="center" vertical="center" wrapText="1"/>
    </xf>
    <xf numFmtId="2" fontId="29" fillId="3" borderId="5" xfId="0" applyNumberFormat="1" applyFont="1" applyFill="1" applyBorder="1" applyAlignment="1">
      <alignment horizontal="center" vertical="center" wrapText="1"/>
    </xf>
    <xf numFmtId="2" fontId="29" fillId="3" borderId="2" xfId="0" applyNumberFormat="1" applyFont="1" applyFill="1" applyBorder="1" applyAlignment="1">
      <alignment horizontal="left" vertical="top" wrapText="1"/>
    </xf>
    <xf numFmtId="2" fontId="29" fillId="3" borderId="0" xfId="0" applyNumberFormat="1" applyFont="1" applyFill="1" applyBorder="1" applyAlignment="1">
      <alignment horizontal="left" vertical="top" wrapText="1"/>
    </xf>
  </cellXfs>
  <cellStyles count="16">
    <cellStyle name="Currency" xfId="1" builtinId="4"/>
    <cellStyle name="Currency 10" xfId="7" xr:uid="{00000000-0005-0000-0000-000001000000}"/>
    <cellStyle name="Currency 3" xfId="6" xr:uid="{00000000-0005-0000-0000-000002000000}"/>
    <cellStyle name="Hyperlink" xfId="3" builtinId="8"/>
    <cellStyle name="Hyperlink 2" xfId="8" xr:uid="{00000000-0005-0000-0000-000004000000}"/>
    <cellStyle name="Normal" xfId="0" builtinId="0"/>
    <cellStyle name="Normal 2" xfId="4" xr:uid="{00000000-0005-0000-0000-000006000000}"/>
    <cellStyle name="Normal 2 2" xfId="9" xr:uid="{00000000-0005-0000-0000-000007000000}"/>
    <cellStyle name="Normal 2 3" xfId="10" xr:uid="{00000000-0005-0000-0000-000008000000}"/>
    <cellStyle name="Normal 2 4" xfId="12" xr:uid="{00000000-0005-0000-0000-000009000000}"/>
    <cellStyle name="Normal 2 5" xfId="14" xr:uid="{00000000-0005-0000-0000-00000A000000}"/>
    <cellStyle name="Normal 3" xfId="5" xr:uid="{00000000-0005-0000-0000-00000B000000}"/>
    <cellStyle name="Normal 4" xfId="11" xr:uid="{00000000-0005-0000-0000-00000C000000}"/>
    <cellStyle name="Normal 5" xfId="13" xr:uid="{00000000-0005-0000-0000-00000D000000}"/>
    <cellStyle name="Normal 5 2" xfId="15" xr:uid="{00000000-0005-0000-0000-00000E000000}"/>
    <cellStyle name="Percent" xfId="2" builtinId="5"/>
  </cellStyles>
  <dxfs count="0"/>
  <tableStyles count="0" defaultTableStyle="TableStyleMedium2" defaultPivotStyle="PivotStyleLight16"/>
  <colors>
    <mruColors>
      <color rgb="FF00CCFF"/>
      <color rgb="FF0000CC"/>
      <color rgb="FF6699FF"/>
      <color rgb="FF0066FF"/>
      <color rgb="FF0099FF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ammy@kengroupu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1454817346722"/>
    <pageSetUpPr fitToPage="1"/>
  </sheetPr>
  <dimension ref="A1:S40"/>
  <sheetViews>
    <sheetView zoomScale="77" zoomScaleNormal="115" workbookViewId="0">
      <pane ySplit="8" topLeftCell="A9" activePane="bottomLeft" state="frozen"/>
      <selection pane="bottomLeft" activeCell="L22" sqref="L22"/>
    </sheetView>
  </sheetViews>
  <sheetFormatPr defaultColWidth="8.765625" defaultRowHeight="15.5"/>
  <cols>
    <col min="1" max="2" width="3.4609375" style="34" customWidth="1"/>
    <col min="3" max="3" width="14.23046875" style="34" customWidth="1"/>
    <col min="4" max="4" width="33.23046875" style="34" customWidth="1"/>
    <col min="5" max="7" width="14.53515625" style="34" customWidth="1"/>
    <col min="8" max="8" width="6" style="34" customWidth="1"/>
    <col min="9" max="9" width="3.4609375" style="34" customWidth="1"/>
    <col min="10" max="20" width="8.765625" style="34"/>
    <col min="21" max="21" width="40.3046875" style="34" customWidth="1"/>
    <col min="22" max="16384" width="8.765625" style="34"/>
  </cols>
  <sheetData>
    <row r="1" spans="1:19" ht="6" customHeight="1">
      <c r="A1" s="35"/>
      <c r="B1" s="36"/>
      <c r="C1" s="36"/>
      <c r="D1" s="36"/>
      <c r="E1" s="37"/>
      <c r="F1" s="37"/>
      <c r="G1" s="37"/>
      <c r="H1" s="36"/>
      <c r="I1" s="48"/>
      <c r="J1" s="39"/>
      <c r="K1" s="39"/>
      <c r="L1" s="39"/>
      <c r="M1" s="39"/>
      <c r="N1" s="39"/>
      <c r="O1" s="39"/>
      <c r="P1" s="39"/>
      <c r="Q1" s="39"/>
    </row>
    <row r="2" spans="1:19" ht="6" customHeight="1" thickBot="1">
      <c r="A2" s="38"/>
      <c r="B2" s="39"/>
      <c r="C2" s="39"/>
      <c r="D2" s="39"/>
      <c r="E2" s="39"/>
      <c r="F2" s="39"/>
      <c r="G2" s="39"/>
      <c r="H2" s="39"/>
      <c r="I2" s="49"/>
      <c r="J2" s="39"/>
      <c r="K2" s="39"/>
      <c r="L2" s="39"/>
      <c r="M2" s="39"/>
      <c r="N2" s="39"/>
      <c r="O2" s="39"/>
      <c r="P2" s="39"/>
      <c r="Q2" s="39"/>
    </row>
    <row r="3" spans="1:19" ht="21">
      <c r="A3" s="38"/>
      <c r="B3" s="39"/>
      <c r="C3" s="221" t="s">
        <v>304</v>
      </c>
      <c r="D3" s="222"/>
      <c r="E3" s="222"/>
      <c r="F3" s="222"/>
      <c r="G3" s="222"/>
      <c r="H3" s="134"/>
      <c r="I3" s="135"/>
      <c r="J3" s="39"/>
      <c r="K3" s="39"/>
      <c r="L3" s="39"/>
      <c r="M3" s="39"/>
      <c r="N3" s="39"/>
      <c r="O3" s="40"/>
      <c r="P3" s="40"/>
      <c r="Q3" s="40"/>
      <c r="R3" s="40"/>
      <c r="S3" s="40"/>
    </row>
    <row r="4" spans="1:19">
      <c r="A4" s="38"/>
      <c r="B4" s="40"/>
      <c r="C4" s="220"/>
      <c r="D4" s="223" t="s">
        <v>310</v>
      </c>
      <c r="E4" s="224"/>
      <c r="F4" s="223"/>
      <c r="G4" s="217"/>
      <c r="H4" s="132"/>
      <c r="I4" s="133"/>
      <c r="J4" s="39"/>
      <c r="K4" s="39"/>
      <c r="L4" s="39"/>
      <c r="M4" s="39"/>
      <c r="N4" s="39"/>
      <c r="O4" s="40"/>
      <c r="P4" s="40"/>
      <c r="Q4" s="40"/>
      <c r="R4" s="40"/>
      <c r="S4" s="40"/>
    </row>
    <row r="5" spans="1:19">
      <c r="A5" s="38"/>
      <c r="B5" s="40"/>
      <c r="C5" s="220"/>
      <c r="D5" s="216" t="s">
        <v>309</v>
      </c>
      <c r="E5" s="212"/>
      <c r="F5" s="216"/>
      <c r="G5" s="217"/>
      <c r="H5" s="132"/>
      <c r="I5" s="133"/>
      <c r="J5" s="39"/>
      <c r="K5" s="39"/>
      <c r="L5" s="39"/>
      <c r="M5" s="39"/>
      <c r="N5" s="39"/>
      <c r="O5" s="40"/>
      <c r="P5" s="40"/>
      <c r="Q5" s="40"/>
      <c r="R5" s="40"/>
      <c r="S5" s="40"/>
    </row>
    <row r="6" spans="1:19">
      <c r="A6" s="38"/>
      <c r="B6" s="40"/>
      <c r="C6" s="219" t="s">
        <v>0</v>
      </c>
      <c r="D6" s="128"/>
      <c r="E6" s="85"/>
      <c r="F6" s="86"/>
      <c r="G6" s="85"/>
      <c r="H6" s="40"/>
      <c r="I6" s="49"/>
      <c r="J6" s="39"/>
      <c r="K6" s="39"/>
      <c r="L6" s="39"/>
      <c r="M6" s="39"/>
      <c r="N6" s="39"/>
      <c r="O6" s="40"/>
      <c r="P6" s="40"/>
      <c r="Q6" s="40"/>
      <c r="R6" s="40"/>
      <c r="S6" s="40"/>
    </row>
    <row r="7" spans="1:19">
      <c r="A7" s="38"/>
      <c r="B7" s="40"/>
      <c r="C7" s="79" t="s">
        <v>1</v>
      </c>
      <c r="D7" s="80"/>
      <c r="E7" s="85"/>
      <c r="F7" s="85"/>
      <c r="G7" s="85"/>
      <c r="H7" s="40"/>
      <c r="I7" s="49"/>
      <c r="J7" s="39"/>
      <c r="K7" s="39"/>
      <c r="L7" s="39"/>
      <c r="M7" s="39"/>
      <c r="N7" s="39"/>
      <c r="O7" s="40"/>
      <c r="P7" s="40"/>
      <c r="Q7" s="40"/>
      <c r="R7" s="40"/>
      <c r="S7" s="40"/>
    </row>
    <row r="8" spans="1:19" ht="16" thickBot="1">
      <c r="A8" s="38"/>
      <c r="B8" s="40"/>
      <c r="C8" s="54" t="s">
        <v>2</v>
      </c>
      <c r="D8" s="55" t="s">
        <v>3</v>
      </c>
      <c r="E8" s="56" t="s">
        <v>4</v>
      </c>
      <c r="F8" s="56" t="s">
        <v>5</v>
      </c>
      <c r="G8" s="56" t="s">
        <v>6</v>
      </c>
      <c r="H8" s="40"/>
      <c r="I8" s="49"/>
      <c r="J8" s="39"/>
      <c r="K8" s="39"/>
      <c r="L8" s="39"/>
      <c r="M8" s="39"/>
      <c r="N8" s="39"/>
      <c r="O8" s="40"/>
      <c r="P8" s="40"/>
      <c r="Q8" s="40"/>
      <c r="R8" s="40"/>
      <c r="S8" s="40"/>
    </row>
    <row r="9" spans="1:19">
      <c r="A9" s="38"/>
      <c r="B9" s="40"/>
      <c r="C9" s="41" t="s">
        <v>41</v>
      </c>
      <c r="D9" s="182" t="s">
        <v>42</v>
      </c>
      <c r="E9" s="42">
        <f>'DETAILED ESTIMATE'!K16</f>
        <v>0</v>
      </c>
      <c r="F9" s="42">
        <f>'DETAILED ESTIMATE'!L16</f>
        <v>0</v>
      </c>
      <c r="G9" s="42">
        <f t="shared" ref="G9:G22" si="0">+E9+F9</f>
        <v>0</v>
      </c>
      <c r="H9" s="40"/>
      <c r="I9" s="49"/>
      <c r="J9" s="39"/>
      <c r="K9" s="39"/>
      <c r="L9" s="39"/>
      <c r="M9" s="39"/>
      <c r="N9" s="39"/>
      <c r="O9" s="40"/>
      <c r="P9" s="40"/>
      <c r="Q9" s="40"/>
      <c r="R9" s="40"/>
      <c r="S9" s="40"/>
    </row>
    <row r="10" spans="1:19">
      <c r="A10" s="38"/>
      <c r="B10" s="40"/>
      <c r="C10" s="41" t="s">
        <v>47</v>
      </c>
      <c r="D10" s="182" t="s">
        <v>51</v>
      </c>
      <c r="E10" s="42">
        <f>'DETAILED ESTIMATE'!K53</f>
        <v>105022.13172</v>
      </c>
      <c r="F10" s="42">
        <f>'DETAILED ESTIMATE'!L53</f>
        <v>17233.828849999998</v>
      </c>
      <c r="G10" s="42">
        <f t="shared" ref="G10" si="1">+E10+F10</f>
        <v>122255.96057</v>
      </c>
      <c r="H10" s="40"/>
      <c r="I10" s="49"/>
      <c r="J10" s="39"/>
      <c r="K10" s="39"/>
      <c r="L10" s="39"/>
      <c r="M10" s="39"/>
      <c r="N10" s="39"/>
      <c r="O10" s="40"/>
      <c r="P10" s="40"/>
      <c r="Q10" s="40"/>
      <c r="R10" s="40"/>
      <c r="S10" s="40"/>
    </row>
    <row r="11" spans="1:19">
      <c r="A11" s="38"/>
      <c r="B11" s="40"/>
      <c r="C11" s="41" t="s">
        <v>84</v>
      </c>
      <c r="D11" s="182" t="s">
        <v>54</v>
      </c>
      <c r="E11" s="42">
        <f>'DETAILED ESTIMATE'!K80</f>
        <v>46227.481159999996</v>
      </c>
      <c r="F11" s="42">
        <f>'DETAILED ESTIMATE'!L80</f>
        <v>95752.189969999992</v>
      </c>
      <c r="G11" s="42">
        <f>+E11+F11</f>
        <v>141979.67112999997</v>
      </c>
      <c r="H11" s="40"/>
      <c r="I11" s="49"/>
      <c r="J11" s="39"/>
      <c r="K11" s="39"/>
      <c r="L11" s="39"/>
      <c r="M11" s="39"/>
      <c r="N11" s="39"/>
      <c r="O11" s="40"/>
      <c r="P11" s="40"/>
      <c r="Q11" s="40"/>
      <c r="R11" s="40"/>
      <c r="S11" s="40"/>
    </row>
    <row r="12" spans="1:19">
      <c r="A12" s="38"/>
      <c r="B12" s="40"/>
      <c r="C12" s="41" t="s">
        <v>85</v>
      </c>
      <c r="D12" s="182" t="s">
        <v>57</v>
      </c>
      <c r="E12" s="42">
        <f>'DETAILED ESTIMATE'!K89</f>
        <v>2674.5509999999999</v>
      </c>
      <c r="F12" s="42">
        <f>'DETAILED ESTIMATE'!L89</f>
        <v>8036.6192499999997</v>
      </c>
      <c r="G12" s="42">
        <f t="shared" ref="G12" si="2">+E12+F12</f>
        <v>10711.170249999999</v>
      </c>
      <c r="H12" s="40"/>
      <c r="I12" s="49"/>
      <c r="J12" s="39"/>
      <c r="K12" s="39"/>
      <c r="L12" s="39"/>
      <c r="M12" s="39"/>
      <c r="N12" s="39"/>
      <c r="O12" s="40"/>
      <c r="P12" s="40"/>
      <c r="Q12" s="40"/>
      <c r="R12" s="40"/>
      <c r="S12" s="40"/>
    </row>
    <row r="13" spans="1:19">
      <c r="A13" s="38"/>
      <c r="B13" s="40"/>
      <c r="C13" s="41" t="s">
        <v>86</v>
      </c>
      <c r="D13" s="182" t="s">
        <v>60</v>
      </c>
      <c r="E13" s="42">
        <f>'DETAILED ESTIMATE'!K119</f>
        <v>82266.89525999999</v>
      </c>
      <c r="F13" s="42">
        <f>'DETAILED ESTIMATE'!L119</f>
        <v>262492.77890000003</v>
      </c>
      <c r="G13" s="42">
        <f t="shared" si="0"/>
        <v>344759.67416000005</v>
      </c>
      <c r="H13" s="40"/>
      <c r="I13" s="49"/>
      <c r="J13" s="39"/>
      <c r="K13" s="39"/>
      <c r="L13" s="39"/>
      <c r="M13" s="39"/>
      <c r="N13" s="39"/>
      <c r="O13" s="40"/>
      <c r="P13" s="40"/>
      <c r="Q13" s="40"/>
      <c r="R13" s="40"/>
      <c r="S13" s="40"/>
    </row>
    <row r="14" spans="1:19" ht="18" customHeight="1">
      <c r="A14" s="38"/>
      <c r="B14" s="40"/>
      <c r="C14" s="41" t="s">
        <v>87</v>
      </c>
      <c r="D14" s="182" t="s">
        <v>63</v>
      </c>
      <c r="E14" s="42">
        <f>'DETAILED ESTIMATE'!K132</f>
        <v>25737.180920000003</v>
      </c>
      <c r="F14" s="42">
        <f>'DETAILED ESTIMATE'!L132</f>
        <v>37050.759680000003</v>
      </c>
      <c r="G14" s="42">
        <f t="shared" ref="G14" si="3">+E14+F14</f>
        <v>62787.940600000002</v>
      </c>
      <c r="H14" s="40"/>
      <c r="I14" s="49"/>
      <c r="J14" s="39"/>
      <c r="K14" s="39"/>
      <c r="L14" s="39"/>
      <c r="M14" s="39"/>
      <c r="N14" s="39"/>
      <c r="O14" s="40"/>
      <c r="P14" s="40"/>
      <c r="Q14" s="40"/>
      <c r="R14" s="40"/>
      <c r="S14" s="40"/>
    </row>
    <row r="15" spans="1:19">
      <c r="A15" s="38"/>
      <c r="B15" s="40"/>
      <c r="C15" s="41" t="s">
        <v>88</v>
      </c>
      <c r="D15" s="182" t="s">
        <v>66</v>
      </c>
      <c r="E15" s="42">
        <f>'DETAILED ESTIMATE'!K150</f>
        <v>46496.840000000004</v>
      </c>
      <c r="F15" s="42">
        <f>'DETAILED ESTIMATE'!L150</f>
        <v>330088.03999999992</v>
      </c>
      <c r="G15" s="42">
        <f t="shared" si="0"/>
        <v>376584.87999999995</v>
      </c>
      <c r="H15" s="40"/>
      <c r="I15" s="49"/>
      <c r="J15" s="39"/>
      <c r="K15" s="39"/>
      <c r="L15" s="39"/>
      <c r="M15" s="39"/>
      <c r="N15" s="39"/>
      <c r="O15" s="40"/>
      <c r="P15" s="40"/>
      <c r="Q15" s="40"/>
      <c r="R15" s="40"/>
      <c r="S15" s="40"/>
    </row>
    <row r="16" spans="1:19">
      <c r="A16" s="38"/>
      <c r="B16" s="40"/>
      <c r="C16" s="41" t="s">
        <v>89</v>
      </c>
      <c r="D16" s="182" t="s">
        <v>69</v>
      </c>
      <c r="E16" s="42">
        <f>'DETAILED ESTIMATE'!K237</f>
        <v>198590.18002000003</v>
      </c>
      <c r="F16" s="42">
        <f>'DETAILED ESTIMATE'!L237</f>
        <v>357331.28402999986</v>
      </c>
      <c r="G16" s="42">
        <f t="shared" ref="G16" si="4">+E16+F16</f>
        <v>555921.46404999983</v>
      </c>
      <c r="H16" s="40"/>
      <c r="I16" s="49"/>
      <c r="J16" s="39"/>
      <c r="K16" s="39"/>
      <c r="L16" s="39"/>
      <c r="M16" s="39"/>
      <c r="N16" s="39"/>
      <c r="O16" s="40"/>
      <c r="P16" s="40"/>
      <c r="Q16" s="40"/>
      <c r="R16" s="40"/>
      <c r="S16" s="40"/>
    </row>
    <row r="17" spans="1:19">
      <c r="A17" s="38"/>
      <c r="B17" s="40"/>
      <c r="C17" s="41" t="s">
        <v>90</v>
      </c>
      <c r="D17" s="182" t="s">
        <v>72</v>
      </c>
      <c r="E17" s="42">
        <f>'DETAILED ESTIMATE'!K262</f>
        <v>53134.126139999993</v>
      </c>
      <c r="F17" s="42">
        <f>'DETAILED ESTIMATE'!L262</f>
        <v>282520.52857999993</v>
      </c>
      <c r="G17" s="42">
        <f t="shared" si="0"/>
        <v>335654.65471999993</v>
      </c>
      <c r="H17" s="40"/>
      <c r="I17" s="49"/>
      <c r="J17" s="39"/>
      <c r="K17" s="39"/>
      <c r="L17" s="39"/>
      <c r="M17" s="39"/>
      <c r="N17" s="39"/>
      <c r="O17" s="40"/>
      <c r="P17" s="40"/>
      <c r="Q17" s="40"/>
      <c r="R17" s="40"/>
      <c r="S17" s="40"/>
    </row>
    <row r="18" spans="1:19">
      <c r="A18" s="38"/>
      <c r="B18" s="40"/>
      <c r="C18" s="41" t="s">
        <v>91</v>
      </c>
      <c r="D18" s="182" t="s">
        <v>75</v>
      </c>
      <c r="E18" s="42"/>
      <c r="F18" s="42">
        <f>'DETAILED ESTIMATE'!L273</f>
        <v>0</v>
      </c>
      <c r="G18" s="42">
        <f>SUM('DETAILED ESTIMATE'!O273)</f>
        <v>30867.21</v>
      </c>
      <c r="H18" s="40"/>
      <c r="I18" s="49"/>
      <c r="J18" s="39"/>
      <c r="K18" s="39"/>
      <c r="L18" s="39"/>
      <c r="M18" s="39"/>
      <c r="N18" s="39"/>
      <c r="O18" s="40"/>
      <c r="P18" s="40"/>
      <c r="Q18" s="40"/>
      <c r="R18" s="40"/>
      <c r="S18" s="40"/>
    </row>
    <row r="19" spans="1:19">
      <c r="A19" s="38"/>
      <c r="B19" s="40"/>
      <c r="C19" s="41" t="s">
        <v>98</v>
      </c>
      <c r="D19" s="182" t="s">
        <v>96</v>
      </c>
      <c r="E19" s="42">
        <f>'DETAILED ESTIMATE'!K287</f>
        <v>2634.0807899999995</v>
      </c>
      <c r="F19" s="42">
        <f>'DETAILED ESTIMATE'!L287</f>
        <v>10714.114949999999</v>
      </c>
      <c r="G19" s="42">
        <f>E19+F19</f>
        <v>13348.195739999999</v>
      </c>
      <c r="H19" s="40"/>
      <c r="I19" s="49"/>
      <c r="J19" s="39"/>
      <c r="K19" s="39"/>
      <c r="L19" s="39"/>
      <c r="M19" s="39"/>
      <c r="N19" s="39"/>
      <c r="O19" s="40"/>
      <c r="P19" s="40"/>
      <c r="Q19" s="40"/>
      <c r="R19" s="40"/>
      <c r="S19" s="40"/>
    </row>
    <row r="20" spans="1:19">
      <c r="A20" s="38"/>
      <c r="B20" s="40"/>
      <c r="C20" s="41" t="s">
        <v>92</v>
      </c>
      <c r="D20" s="182" t="s">
        <v>93</v>
      </c>
      <c r="E20" s="42">
        <f>'DETAILED ESTIMATE'!K317</f>
        <v>13774.79774</v>
      </c>
      <c r="F20" s="42">
        <f>'DETAILED ESTIMATE'!L317</f>
        <v>55759.582279999995</v>
      </c>
      <c r="G20" s="42">
        <f t="shared" ref="G20" si="5">+E20+F20</f>
        <v>69534.380019999997</v>
      </c>
      <c r="H20" s="40"/>
      <c r="I20" s="49"/>
      <c r="J20" s="39"/>
      <c r="K20" s="39"/>
      <c r="L20" s="39"/>
      <c r="M20" s="39"/>
      <c r="N20" s="39"/>
      <c r="O20" s="40"/>
      <c r="P20" s="40"/>
      <c r="Q20" s="40"/>
      <c r="R20" s="40"/>
      <c r="S20" s="40"/>
    </row>
    <row r="21" spans="1:19">
      <c r="A21" s="38"/>
      <c r="B21" s="40"/>
      <c r="C21" s="41" t="s">
        <v>94</v>
      </c>
      <c r="D21" s="182" t="s">
        <v>80</v>
      </c>
      <c r="E21" s="42">
        <f>'DETAILED ESTIMATE'!K328</f>
        <v>11116.64</v>
      </c>
      <c r="F21" s="42">
        <f>'DETAILED ESTIMATE'!L328</f>
        <v>33421.199999999997</v>
      </c>
      <c r="G21" s="42">
        <f t="shared" ref="G21" si="6">+E21+F21</f>
        <v>44537.84</v>
      </c>
      <c r="H21" s="40"/>
      <c r="I21" s="49"/>
      <c r="J21" s="39"/>
      <c r="K21" s="39"/>
      <c r="L21" s="39"/>
      <c r="M21" s="39"/>
      <c r="N21" s="39"/>
      <c r="O21" s="40"/>
      <c r="P21" s="40"/>
      <c r="Q21" s="40"/>
      <c r="R21" s="40"/>
      <c r="S21" s="40"/>
    </row>
    <row r="22" spans="1:19">
      <c r="A22" s="38"/>
      <c r="B22" s="40"/>
      <c r="C22" s="41" t="s">
        <v>45</v>
      </c>
      <c r="D22" s="182" t="s">
        <v>82</v>
      </c>
      <c r="E22" s="42">
        <f>'DETAILED ESTIMATE'!K336</f>
        <v>14000</v>
      </c>
      <c r="F22" s="42">
        <f>'DETAILED ESTIMATE'!L336</f>
        <v>32200</v>
      </c>
      <c r="G22" s="42">
        <f t="shared" si="0"/>
        <v>46200</v>
      </c>
      <c r="H22" s="40"/>
      <c r="I22" s="49"/>
      <c r="J22" s="39"/>
      <c r="K22" s="39"/>
      <c r="L22" s="39"/>
      <c r="M22" s="39"/>
      <c r="N22" s="39"/>
      <c r="O22" s="40"/>
      <c r="P22" s="40"/>
      <c r="Q22" s="40"/>
      <c r="R22" s="40"/>
      <c r="S22" s="40"/>
    </row>
    <row r="23" spans="1:19">
      <c r="A23" s="38"/>
      <c r="B23" s="40"/>
      <c r="C23" s="41" t="s">
        <v>50</v>
      </c>
      <c r="D23" s="182" t="s">
        <v>49</v>
      </c>
      <c r="E23" s="42">
        <f>'DETAILED ESTIMATE'!K343</f>
        <v>2391.7615700000001</v>
      </c>
      <c r="F23" s="42">
        <f>'DETAILED ESTIMATE'!L343</f>
        <v>0</v>
      </c>
      <c r="G23" s="42">
        <f t="shared" ref="G23" si="7">+E23+F23</f>
        <v>2391.7615700000001</v>
      </c>
      <c r="H23" s="40"/>
      <c r="I23" s="49"/>
      <c r="J23" s="39"/>
      <c r="K23" s="39"/>
      <c r="L23" s="39"/>
      <c r="M23" s="39"/>
      <c r="N23" s="39"/>
      <c r="O23" s="40"/>
      <c r="P23" s="40"/>
      <c r="Q23" s="40"/>
      <c r="R23" s="40"/>
      <c r="S23" s="40"/>
    </row>
    <row r="24" spans="1:19">
      <c r="A24" s="38"/>
      <c r="B24" s="40"/>
      <c r="C24" s="41" t="s">
        <v>102</v>
      </c>
      <c r="D24" s="182" t="s">
        <v>100</v>
      </c>
      <c r="E24" s="42">
        <f>'DETAILED ESTIMATE'!K349</f>
        <v>4317.7978800000001</v>
      </c>
      <c r="F24" s="42">
        <f>'DETAILED ESTIMATE'!L349</f>
        <v>12932.17596</v>
      </c>
      <c r="G24" s="42">
        <f t="shared" ref="G24" si="8">+E24+F24</f>
        <v>17249.973839999999</v>
      </c>
      <c r="H24" s="40"/>
      <c r="I24" s="49"/>
      <c r="J24" s="39"/>
      <c r="K24" s="39"/>
      <c r="L24" s="39"/>
      <c r="M24" s="39"/>
      <c r="N24" s="39"/>
      <c r="O24" s="40"/>
      <c r="P24" s="40"/>
      <c r="Q24" s="40"/>
      <c r="R24" s="40"/>
      <c r="S24" s="40"/>
    </row>
    <row r="25" spans="1:19">
      <c r="A25" s="38"/>
      <c r="B25" s="40"/>
      <c r="C25" s="41"/>
      <c r="D25" s="43"/>
      <c r="E25" s="42"/>
      <c r="F25" s="42"/>
      <c r="G25" s="42"/>
      <c r="H25" s="40"/>
      <c r="I25" s="49"/>
      <c r="J25" s="39"/>
      <c r="K25" s="40"/>
      <c r="L25" s="40"/>
      <c r="M25" s="40"/>
      <c r="N25" s="40"/>
      <c r="O25" s="40"/>
      <c r="P25" s="40"/>
      <c r="Q25" s="40"/>
      <c r="R25" s="40"/>
      <c r="S25" s="40"/>
    </row>
    <row r="26" spans="1:19">
      <c r="A26" s="38"/>
      <c r="B26" s="40"/>
      <c r="C26" s="87"/>
      <c r="D26" s="81" t="s">
        <v>7</v>
      </c>
      <c r="E26" s="82">
        <f>SUM(E9:E25)</f>
        <v>608384.46419999993</v>
      </c>
      <c r="F26" s="82">
        <f>SUM(F9:F25)</f>
        <v>1535533.1024499997</v>
      </c>
      <c r="G26" s="82">
        <f>SUM(G9:G25)</f>
        <v>2174784.7766499999</v>
      </c>
      <c r="H26" s="40"/>
      <c r="I26" s="49"/>
      <c r="J26" s="39"/>
      <c r="K26" s="40"/>
      <c r="L26" s="40"/>
      <c r="M26" s="40"/>
      <c r="N26" s="40"/>
      <c r="O26" s="40"/>
      <c r="P26" s="40"/>
      <c r="Q26" s="40"/>
      <c r="R26" s="40"/>
      <c r="S26" s="40"/>
    </row>
    <row r="27" spans="1:19">
      <c r="A27" s="38"/>
      <c r="B27" s="40"/>
      <c r="C27" s="87"/>
      <c r="D27" s="81" t="s">
        <v>8</v>
      </c>
      <c r="E27" s="57"/>
      <c r="F27" s="57">
        <v>0.25</v>
      </c>
      <c r="G27" s="82">
        <f>+G26*F27</f>
        <v>543696.19416249997</v>
      </c>
      <c r="H27" s="40"/>
      <c r="I27" s="49"/>
      <c r="J27" s="39"/>
      <c r="K27" s="40"/>
      <c r="L27" s="40"/>
      <c r="M27" s="40"/>
      <c r="N27" s="40"/>
      <c r="O27" s="40"/>
      <c r="P27" s="40"/>
      <c r="Q27" s="40"/>
      <c r="R27" s="40"/>
      <c r="S27" s="40"/>
    </row>
    <row r="28" spans="1:19">
      <c r="A28" s="38"/>
      <c r="B28" s="40"/>
      <c r="C28" s="87"/>
      <c r="D28" s="81" t="s">
        <v>9</v>
      </c>
      <c r="E28" s="57"/>
      <c r="F28" s="57"/>
      <c r="G28" s="82">
        <f>+G26*F28</f>
        <v>0</v>
      </c>
      <c r="H28" s="40"/>
      <c r="I28" s="49"/>
      <c r="J28" s="39"/>
      <c r="K28" s="40"/>
      <c r="L28" s="40"/>
      <c r="M28" s="40"/>
      <c r="N28" s="40"/>
      <c r="O28" s="40"/>
      <c r="P28" s="40"/>
      <c r="Q28" s="40"/>
      <c r="R28" s="40"/>
      <c r="S28" s="40"/>
    </row>
    <row r="29" spans="1:19">
      <c r="A29" s="38"/>
      <c r="B29" s="40"/>
      <c r="C29" s="87"/>
      <c r="D29" s="81" t="s">
        <v>10</v>
      </c>
      <c r="E29" s="57"/>
      <c r="F29" s="57">
        <v>0.1</v>
      </c>
      <c r="G29" s="82">
        <f>+G26*F29</f>
        <v>217478.47766500001</v>
      </c>
      <c r="H29" s="40"/>
      <c r="I29" s="49"/>
      <c r="K29" s="39"/>
      <c r="L29" s="40"/>
      <c r="M29" s="40"/>
      <c r="N29" s="40"/>
      <c r="O29" s="40"/>
      <c r="P29" s="40"/>
      <c r="Q29" s="40"/>
      <c r="R29" s="40"/>
      <c r="S29" s="40"/>
    </row>
    <row r="30" spans="1:19" ht="31.5" thickBot="1">
      <c r="A30" s="38"/>
      <c r="B30" s="40"/>
      <c r="C30" s="88"/>
      <c r="D30" s="83" t="s">
        <v>11</v>
      </c>
      <c r="E30" s="84"/>
      <c r="F30" s="84"/>
      <c r="G30" s="84">
        <f>+G27+G26+G28+G29</f>
        <v>2935959.4484775001</v>
      </c>
      <c r="H30" s="40"/>
      <c r="I30" s="49"/>
      <c r="J30" s="39"/>
      <c r="K30" s="39"/>
      <c r="L30" s="39"/>
      <c r="M30" s="39"/>
      <c r="N30" s="39"/>
      <c r="O30" s="40"/>
      <c r="P30" s="40"/>
      <c r="Q30" s="40"/>
      <c r="R30" s="40"/>
      <c r="S30" s="40"/>
    </row>
    <row r="31" spans="1:19">
      <c r="A31" s="38"/>
      <c r="B31" s="40"/>
      <c r="C31" s="40"/>
      <c r="D31" s="40"/>
      <c r="E31" s="40"/>
      <c r="F31" s="40"/>
      <c r="G31" s="40"/>
      <c r="H31" s="50"/>
      <c r="I31" s="49"/>
      <c r="J31" s="39"/>
      <c r="K31" s="39"/>
      <c r="L31" s="39"/>
      <c r="M31" s="39"/>
      <c r="N31" s="39"/>
      <c r="O31" s="40"/>
      <c r="P31" s="40"/>
      <c r="Q31" s="40"/>
      <c r="R31" s="40"/>
      <c r="S31" s="40"/>
    </row>
    <row r="32" spans="1:19" ht="16" thickBot="1">
      <c r="A32" s="44"/>
      <c r="B32" s="45"/>
      <c r="C32" s="45"/>
      <c r="D32" s="46" t="s">
        <v>12</v>
      </c>
      <c r="E32" s="45"/>
      <c r="F32" s="45"/>
      <c r="G32" s="45"/>
      <c r="H32" s="51"/>
      <c r="I32" s="52"/>
      <c r="J32" s="39"/>
      <c r="K32" s="40"/>
      <c r="L32" s="40"/>
      <c r="M32" s="40"/>
      <c r="N32" s="40"/>
      <c r="O32" s="40"/>
      <c r="P32" s="40"/>
      <c r="Q32" s="40"/>
      <c r="R32" s="40"/>
      <c r="S32" s="40"/>
    </row>
    <row r="33" spans="1:19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>
      <c r="A35" s="39"/>
      <c r="B35" s="40"/>
      <c r="C35" s="40"/>
      <c r="D35" s="47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>
      <c r="A36" s="39"/>
      <c r="B36" s="40"/>
      <c r="C36" s="40"/>
      <c r="D36" s="47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>
      <c r="A37" s="39"/>
      <c r="B37" s="40"/>
      <c r="C37" s="40"/>
      <c r="D37" s="47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>
      <c r="A38" s="39"/>
      <c r="B38" s="40"/>
      <c r="C38" s="40"/>
      <c r="D38" s="47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</sheetData>
  <mergeCells count="2">
    <mergeCell ref="C3:G3"/>
    <mergeCell ref="D4:F4"/>
  </mergeCells>
  <pageMargins left="0.7" right="0.7" top="0.75" bottom="0.75" header="0.3" footer="0.3"/>
  <pageSetup paperSize="9" scale="47" fitToHeight="0" orientation="portrait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1454817346722"/>
    <pageSetUpPr fitToPage="1"/>
  </sheetPr>
  <dimension ref="A1:BP380"/>
  <sheetViews>
    <sheetView tabSelected="1" zoomScaleNormal="100" workbookViewId="0">
      <pane ySplit="7" topLeftCell="A355" activePane="bottomLeft" state="frozen"/>
      <selection pane="bottomLeft" activeCell="D46" sqref="D46"/>
    </sheetView>
  </sheetViews>
  <sheetFormatPr defaultColWidth="9.765625" defaultRowHeight="15.5"/>
  <cols>
    <col min="1" max="1" width="5.23046875" style="1" customWidth="1"/>
    <col min="2" max="2" width="15.23046875" style="2" customWidth="1"/>
    <col min="3" max="3" width="15.84375" style="78" customWidth="1"/>
    <col min="4" max="4" width="47.765625" style="3" customWidth="1"/>
    <col min="5" max="5" width="8.53515625" style="4" customWidth="1"/>
    <col min="6" max="6" width="6.23046875" style="5" customWidth="1"/>
    <col min="7" max="7" width="8.4609375" style="4" customWidth="1"/>
    <col min="8" max="8" width="6.23046875" style="6" customWidth="1"/>
    <col min="9" max="9" width="14.07421875" style="195" customWidth="1"/>
    <col min="10" max="10" width="14.23046875" style="195" customWidth="1"/>
    <col min="11" max="12" width="14.765625" style="101" customWidth="1"/>
    <col min="13" max="15" width="11.765625" style="101" customWidth="1"/>
    <col min="16" max="16" width="9.765625" style="90"/>
    <col min="17" max="17" width="13.69140625" style="90" bestFit="1" customWidth="1"/>
    <col min="18" max="18" width="19" style="90" bestFit="1" customWidth="1"/>
    <col min="19" max="16384" width="9.765625" style="90"/>
  </cols>
  <sheetData>
    <row r="1" spans="1:68" ht="21">
      <c r="A1" s="229" t="s">
        <v>304</v>
      </c>
      <c r="B1" s="230"/>
      <c r="C1" s="233" t="s">
        <v>306</v>
      </c>
      <c r="D1" s="234"/>
      <c r="E1" s="218"/>
      <c r="F1" s="218"/>
      <c r="G1" s="218"/>
      <c r="H1" s="146"/>
      <c r="I1" s="183"/>
      <c r="J1" s="183"/>
      <c r="K1" s="147"/>
      <c r="L1" s="147"/>
      <c r="M1" s="148"/>
      <c r="N1" s="148"/>
      <c r="O1" s="149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68" ht="15.65" customHeight="1">
      <c r="A2" s="231"/>
      <c r="B2" s="232"/>
      <c r="C2" s="213" t="s">
        <v>305</v>
      </c>
      <c r="D2" s="214"/>
      <c r="E2" s="159"/>
      <c r="F2" s="160"/>
      <c r="G2" s="161"/>
      <c r="H2" s="162"/>
      <c r="I2" s="184"/>
      <c r="J2" s="184"/>
      <c r="K2" s="151"/>
      <c r="L2" s="151"/>
      <c r="M2" s="161"/>
      <c r="N2" s="161"/>
      <c r="O2" s="152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68">
      <c r="A3" s="231"/>
      <c r="B3" s="232"/>
      <c r="C3" s="213" t="s">
        <v>307</v>
      </c>
      <c r="D3" s="214"/>
      <c r="E3" s="159"/>
      <c r="F3" s="163"/>
      <c r="G3" s="161"/>
      <c r="H3" s="164"/>
      <c r="I3" s="184"/>
      <c r="J3" s="184"/>
      <c r="K3" s="151"/>
      <c r="L3" s="151"/>
      <c r="M3" s="161"/>
      <c r="N3" s="161"/>
      <c r="O3" s="153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68">
      <c r="A4" s="231"/>
      <c r="B4" s="232"/>
      <c r="C4" s="215" t="s">
        <v>308</v>
      </c>
      <c r="D4" s="165"/>
      <c r="E4" s="159"/>
      <c r="F4" s="163"/>
      <c r="G4" s="161"/>
      <c r="H4" s="164"/>
      <c r="I4" s="184"/>
      <c r="J4" s="184"/>
      <c r="K4" s="151"/>
      <c r="L4" s="151"/>
      <c r="M4" s="161"/>
      <c r="N4" s="161"/>
      <c r="O4" s="153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68">
      <c r="A5" s="154"/>
      <c r="B5" s="150"/>
      <c r="C5" s="163"/>
      <c r="D5" s="163"/>
      <c r="E5" s="159"/>
      <c r="F5" s="163"/>
      <c r="G5" s="161"/>
      <c r="H5" s="164"/>
      <c r="I5" s="184"/>
      <c r="J5" s="184"/>
      <c r="K5" s="151"/>
      <c r="L5" s="151"/>
      <c r="M5" s="161"/>
      <c r="N5" s="161"/>
      <c r="O5" s="153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68" ht="16" thickBot="1">
      <c r="A6" s="154" t="s">
        <v>13</v>
      </c>
      <c r="B6" s="150"/>
      <c r="C6" s="227">
        <f>+O$356</f>
        <v>2935959.4484775006</v>
      </c>
      <c r="D6" s="228"/>
      <c r="E6" s="166"/>
      <c r="F6" s="167"/>
      <c r="G6" s="168"/>
      <c r="H6" s="164"/>
      <c r="I6" s="184"/>
      <c r="J6" s="184"/>
      <c r="K6" s="151"/>
      <c r="L6" s="151"/>
      <c r="M6" s="168"/>
      <c r="N6" s="168"/>
      <c r="O6" s="155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68" s="91" customFormat="1" ht="31.5" thickBot="1">
      <c r="A7" s="117" t="s">
        <v>14</v>
      </c>
      <c r="B7" s="118" t="s">
        <v>15</v>
      </c>
      <c r="C7" s="119" t="s">
        <v>16</v>
      </c>
      <c r="D7" s="120" t="s">
        <v>3</v>
      </c>
      <c r="E7" s="121" t="s">
        <v>17</v>
      </c>
      <c r="F7" s="121" t="s">
        <v>18</v>
      </c>
      <c r="G7" s="122" t="s">
        <v>19</v>
      </c>
      <c r="H7" s="123" t="s">
        <v>20</v>
      </c>
      <c r="I7" s="117" t="s">
        <v>21</v>
      </c>
      <c r="J7" s="117" t="s">
        <v>22</v>
      </c>
      <c r="K7" s="124" t="s">
        <v>23</v>
      </c>
      <c r="L7" s="124" t="s">
        <v>24</v>
      </c>
      <c r="M7" s="124" t="s">
        <v>25</v>
      </c>
      <c r="N7" s="125" t="s">
        <v>26</v>
      </c>
      <c r="O7" s="126" t="s">
        <v>27</v>
      </c>
      <c r="P7" s="194" t="s">
        <v>298</v>
      </c>
      <c r="Q7" s="194" t="s">
        <v>297</v>
      </c>
      <c r="R7" s="194" t="s">
        <v>293</v>
      </c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68">
      <c r="A8" s="112"/>
      <c r="B8" s="113"/>
      <c r="C8" s="169" t="s">
        <v>33</v>
      </c>
      <c r="D8" s="170" t="s">
        <v>32</v>
      </c>
      <c r="E8" s="171"/>
      <c r="F8" s="172"/>
      <c r="G8" s="114"/>
      <c r="H8" s="115"/>
      <c r="I8" s="185"/>
      <c r="J8" s="185"/>
      <c r="K8" s="116"/>
      <c r="L8" s="116"/>
      <c r="M8" s="33"/>
      <c r="N8" s="33"/>
      <c r="O8" s="173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68" s="92" customFormat="1">
      <c r="A9" s="174">
        <f>IF(F6:F9="","", COUNTA($F$9:F9))</f>
        <v>1</v>
      </c>
      <c r="B9" s="89"/>
      <c r="C9" s="110"/>
      <c r="D9" s="137" t="s">
        <v>34</v>
      </c>
      <c r="E9" s="136">
        <v>1</v>
      </c>
      <c r="F9" s="9">
        <v>0</v>
      </c>
      <c r="G9" s="94">
        <f t="shared" ref="G9:G14" si="0">E9+(F9*E9)</f>
        <v>1</v>
      </c>
      <c r="H9" s="129" t="s">
        <v>31</v>
      </c>
      <c r="I9" s="186">
        <v>0</v>
      </c>
      <c r="J9" s="187">
        <v>0</v>
      </c>
      <c r="K9" s="141">
        <v>0</v>
      </c>
      <c r="L9" s="142">
        <f t="shared" ref="L9:L14" si="1">G9*J9</f>
        <v>0</v>
      </c>
      <c r="M9" s="130">
        <f t="shared" ref="M9:M14" si="2">I9+J9</f>
        <v>0</v>
      </c>
      <c r="N9" s="131">
        <f t="shared" ref="N9:N14" si="3">K9+L9</f>
        <v>0</v>
      </c>
      <c r="O9" s="111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</row>
    <row r="10" spans="1:68" s="92" customFormat="1">
      <c r="A10" s="174">
        <f>IF(F7:F10="","", COUNTA($F$9:F10))</f>
        <v>2</v>
      </c>
      <c r="B10" s="89"/>
      <c r="C10" s="110"/>
      <c r="D10" s="137" t="s">
        <v>35</v>
      </c>
      <c r="E10" s="136">
        <v>1</v>
      </c>
      <c r="F10" s="9">
        <v>0</v>
      </c>
      <c r="G10" s="94">
        <f t="shared" si="0"/>
        <v>1</v>
      </c>
      <c r="H10" s="129" t="s">
        <v>31</v>
      </c>
      <c r="I10" s="186">
        <v>0</v>
      </c>
      <c r="J10" s="187">
        <v>0</v>
      </c>
      <c r="K10" s="141">
        <v>0</v>
      </c>
      <c r="L10" s="142">
        <f t="shared" si="1"/>
        <v>0</v>
      </c>
      <c r="M10" s="130">
        <f t="shared" si="2"/>
        <v>0</v>
      </c>
      <c r="N10" s="131">
        <f t="shared" si="3"/>
        <v>0</v>
      </c>
      <c r="O10" s="111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</row>
    <row r="11" spans="1:68" s="92" customFormat="1">
      <c r="A11" s="174">
        <f>IF(F8:F11="","", COUNTA($F$9:F11))</f>
        <v>3</v>
      </c>
      <c r="B11" s="89"/>
      <c r="C11" s="110"/>
      <c r="D11" s="137" t="s">
        <v>36</v>
      </c>
      <c r="E11" s="136">
        <v>1</v>
      </c>
      <c r="F11" s="9">
        <v>0</v>
      </c>
      <c r="G11" s="94">
        <f t="shared" si="0"/>
        <v>1</v>
      </c>
      <c r="H11" s="129" t="s">
        <v>31</v>
      </c>
      <c r="I11" s="186">
        <v>0</v>
      </c>
      <c r="J11" s="187">
        <v>0</v>
      </c>
      <c r="K11" s="141">
        <v>0</v>
      </c>
      <c r="L11" s="142">
        <f t="shared" si="1"/>
        <v>0</v>
      </c>
      <c r="M11" s="130">
        <f t="shared" si="2"/>
        <v>0</v>
      </c>
      <c r="N11" s="131">
        <f t="shared" si="3"/>
        <v>0</v>
      </c>
      <c r="O11" s="111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</row>
    <row r="12" spans="1:68" s="92" customFormat="1">
      <c r="A12" s="174">
        <f>IF(F9:F12="","", COUNTA($F$9:F12))</f>
        <v>4</v>
      </c>
      <c r="B12" s="89"/>
      <c r="C12" s="110"/>
      <c r="D12" s="137" t="s">
        <v>37</v>
      </c>
      <c r="E12" s="136">
        <v>1</v>
      </c>
      <c r="F12" s="9">
        <v>0</v>
      </c>
      <c r="G12" s="94">
        <f t="shared" si="0"/>
        <v>1</v>
      </c>
      <c r="H12" s="129" t="s">
        <v>31</v>
      </c>
      <c r="I12" s="186">
        <v>0</v>
      </c>
      <c r="J12" s="187">
        <v>0</v>
      </c>
      <c r="K12" s="141">
        <v>0</v>
      </c>
      <c r="L12" s="142">
        <f t="shared" si="1"/>
        <v>0</v>
      </c>
      <c r="M12" s="130">
        <f t="shared" si="2"/>
        <v>0</v>
      </c>
      <c r="N12" s="131">
        <f t="shared" si="3"/>
        <v>0</v>
      </c>
      <c r="O12" s="111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</row>
    <row r="13" spans="1:68" s="92" customFormat="1">
      <c r="A13" s="174">
        <f>IF(F10:F13="","", COUNTA($F$9:F13))</f>
        <v>5</v>
      </c>
      <c r="B13" s="89"/>
      <c r="C13" s="110"/>
      <c r="D13" s="137" t="s">
        <v>38</v>
      </c>
      <c r="E13" s="136">
        <v>1</v>
      </c>
      <c r="F13" s="9">
        <v>0</v>
      </c>
      <c r="G13" s="94">
        <f t="shared" si="0"/>
        <v>1</v>
      </c>
      <c r="H13" s="129" t="s">
        <v>31</v>
      </c>
      <c r="I13" s="186">
        <v>0</v>
      </c>
      <c r="J13" s="187">
        <v>0</v>
      </c>
      <c r="K13" s="141">
        <v>0</v>
      </c>
      <c r="L13" s="142">
        <f t="shared" si="1"/>
        <v>0</v>
      </c>
      <c r="M13" s="130">
        <f t="shared" si="2"/>
        <v>0</v>
      </c>
      <c r="N13" s="131">
        <f t="shared" si="3"/>
        <v>0</v>
      </c>
      <c r="O13" s="111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</row>
    <row r="14" spans="1:68" s="92" customFormat="1">
      <c r="A14" s="174">
        <f>IF(F11:F14="","", COUNTA($F$9:F14))</f>
        <v>6</v>
      </c>
      <c r="B14" s="89"/>
      <c r="C14" s="110"/>
      <c r="D14" s="137" t="s">
        <v>39</v>
      </c>
      <c r="E14" s="136">
        <v>1</v>
      </c>
      <c r="F14" s="9">
        <v>0</v>
      </c>
      <c r="G14" s="94">
        <f t="shared" si="0"/>
        <v>1</v>
      </c>
      <c r="H14" s="129" t="s">
        <v>31</v>
      </c>
      <c r="I14" s="186">
        <v>0</v>
      </c>
      <c r="J14" s="187">
        <v>0</v>
      </c>
      <c r="K14" s="141">
        <v>0</v>
      </c>
      <c r="L14" s="142">
        <f t="shared" si="1"/>
        <v>0</v>
      </c>
      <c r="M14" s="130">
        <f t="shared" si="2"/>
        <v>0</v>
      </c>
      <c r="N14" s="131">
        <f t="shared" si="3"/>
        <v>0</v>
      </c>
      <c r="O14" s="111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</row>
    <row r="15" spans="1:68" s="92" customFormat="1" ht="16" thickBot="1">
      <c r="A15" s="174" t="str">
        <f>IF(F12:F15="","", COUNTA($F$9:F15))</f>
        <v/>
      </c>
      <c r="B15" s="89"/>
      <c r="C15" s="110"/>
      <c r="D15" s="137"/>
      <c r="E15" s="136"/>
      <c r="F15" s="9"/>
      <c r="G15" s="94"/>
      <c r="H15" s="129"/>
      <c r="I15" s="186"/>
      <c r="J15" s="187"/>
      <c r="K15" s="143"/>
      <c r="L15" s="144"/>
      <c r="M15" s="130"/>
      <c r="N15" s="131"/>
      <c r="O15" s="111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</row>
    <row r="16" spans="1:68" ht="16" thickBot="1">
      <c r="A16" s="174" t="str">
        <f>IF(F13:F16="","", COUNTA($F$9:F16))</f>
        <v/>
      </c>
      <c r="B16" s="8"/>
      <c r="C16" s="73"/>
      <c r="D16" s="10" t="s">
        <v>40</v>
      </c>
      <c r="E16" s="11"/>
      <c r="F16" s="12"/>
      <c r="G16" s="12"/>
      <c r="H16" s="13"/>
      <c r="I16" s="188"/>
      <c r="J16" s="188"/>
      <c r="K16" s="53">
        <f>SUM(K9:K15)</f>
        <v>0</v>
      </c>
      <c r="L16" s="53">
        <f>SUM(L9:L15)</f>
        <v>0</v>
      </c>
      <c r="M16" s="102"/>
      <c r="N16" s="103"/>
      <c r="O16" s="104">
        <f>SUM(N9:N15)</f>
        <v>0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68">
      <c r="A17" s="174" t="str">
        <f>IF(F14:F17="","", COUNTA($F$9:F17))</f>
        <v/>
      </c>
      <c r="B17" s="14"/>
      <c r="C17" s="74"/>
      <c r="D17" s="15"/>
      <c r="E17" s="16"/>
      <c r="F17" s="17"/>
      <c r="G17" s="18"/>
      <c r="H17" s="19"/>
      <c r="I17" s="189"/>
      <c r="J17" s="189"/>
      <c r="K17" s="21"/>
      <c r="L17" s="21"/>
      <c r="M17" s="21"/>
      <c r="N17" s="33"/>
      <c r="O17" s="105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68">
      <c r="A18" s="174" t="str">
        <f>IF(F15:F18="","", COUNTA($F$9:F18))</f>
        <v/>
      </c>
      <c r="B18" s="113"/>
      <c r="C18" s="169" t="s">
        <v>46</v>
      </c>
      <c r="D18" s="170" t="s">
        <v>51</v>
      </c>
      <c r="E18" s="171"/>
      <c r="F18" s="172"/>
      <c r="G18" s="94"/>
      <c r="H18" s="129"/>
      <c r="I18" s="186"/>
      <c r="J18" s="186"/>
      <c r="K18" s="156"/>
      <c r="L18" s="156"/>
      <c r="M18" s="156"/>
      <c r="N18" s="157"/>
      <c r="O18" s="173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68" s="92" customFormat="1">
      <c r="A19" s="174" t="str">
        <f>IF(F17:F19="","", COUNTA($F$9:F19))</f>
        <v/>
      </c>
      <c r="B19" s="89"/>
      <c r="C19" s="110"/>
      <c r="D19" s="138" t="s">
        <v>103</v>
      </c>
      <c r="E19" s="175"/>
      <c r="F19" s="175"/>
      <c r="G19" s="94"/>
      <c r="H19" s="129"/>
      <c r="I19" s="186"/>
      <c r="J19" s="187"/>
      <c r="K19" s="141"/>
      <c r="L19" s="142"/>
      <c r="M19" s="130"/>
      <c r="N19" s="131"/>
      <c r="O19" s="111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</row>
    <row r="20" spans="1:68" s="92" customFormat="1">
      <c r="A20" s="174" t="str">
        <f>IF(F18:F20="","", COUNTA($F$9:F20))</f>
        <v/>
      </c>
      <c r="B20" s="89"/>
      <c r="C20" s="89"/>
      <c r="D20" s="138" t="s">
        <v>104</v>
      </c>
      <c r="E20" s="175"/>
      <c r="F20" s="175"/>
      <c r="G20" s="94"/>
      <c r="H20" s="129"/>
      <c r="I20" s="186"/>
      <c r="J20" s="187"/>
      <c r="K20" s="141"/>
      <c r="L20" s="142"/>
      <c r="M20" s="130"/>
      <c r="N20" s="131"/>
      <c r="O20" s="111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</row>
    <row r="21" spans="1:68" s="92" customFormat="1">
      <c r="A21" s="174">
        <f>IF(F19:F21="","", COUNTA($F$9:F21))</f>
        <v>7</v>
      </c>
      <c r="B21" s="89" t="s">
        <v>285</v>
      </c>
      <c r="C21" s="89" t="s">
        <v>285</v>
      </c>
      <c r="D21" s="176" t="s">
        <v>105</v>
      </c>
      <c r="E21" s="175">
        <v>8</v>
      </c>
      <c r="F21" s="9">
        <v>0</v>
      </c>
      <c r="G21" s="94">
        <f t="shared" ref="G21:G25" si="4">E21+(F21*E21)</f>
        <v>8</v>
      </c>
      <c r="H21" s="129" t="s">
        <v>106</v>
      </c>
      <c r="I21" s="186">
        <v>230</v>
      </c>
      <c r="J21" s="187">
        <v>148.56</v>
      </c>
      <c r="K21" s="141">
        <f t="shared" ref="K21:K25" si="5">G21*I21</f>
        <v>1840</v>
      </c>
      <c r="L21" s="142">
        <f t="shared" ref="L21:L25" si="6">G21*J21</f>
        <v>1188.48</v>
      </c>
      <c r="M21" s="130">
        <f t="shared" ref="M21:M25" si="7">I21+J21</f>
        <v>378.56</v>
      </c>
      <c r="N21" s="131">
        <f t="shared" ref="N21:N25" si="8">K21+L21</f>
        <v>3028.48</v>
      </c>
      <c r="O21" s="111"/>
      <c r="P21" s="20" t="s">
        <v>294</v>
      </c>
      <c r="Q21" s="20">
        <f>IF(P21="A",N21,0)</f>
        <v>3028.48</v>
      </c>
      <c r="R21" s="20">
        <f>IF($P21="N",$N21,0)</f>
        <v>0</v>
      </c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</row>
    <row r="22" spans="1:68" s="92" customFormat="1">
      <c r="A22" s="174">
        <f>IF(F19:F22="","", COUNTA($F$9:F22))</f>
        <v>8</v>
      </c>
      <c r="B22" s="89" t="s">
        <v>285</v>
      </c>
      <c r="C22" s="89" t="s">
        <v>285</v>
      </c>
      <c r="D22" s="180" t="s">
        <v>279</v>
      </c>
      <c r="E22" s="175">
        <v>2</v>
      </c>
      <c r="F22" s="9">
        <v>0</v>
      </c>
      <c r="G22" s="94">
        <f t="shared" si="4"/>
        <v>2</v>
      </c>
      <c r="H22" s="129" t="s">
        <v>106</v>
      </c>
      <c r="I22" s="186">
        <v>7.4</v>
      </c>
      <c r="J22" s="187">
        <v>17.350000000000001</v>
      </c>
      <c r="K22" s="141">
        <f t="shared" si="5"/>
        <v>14.8</v>
      </c>
      <c r="L22" s="142">
        <f t="shared" si="6"/>
        <v>34.700000000000003</v>
      </c>
      <c r="M22" s="130">
        <f t="shared" si="7"/>
        <v>24.75</v>
      </c>
      <c r="N22" s="131">
        <f t="shared" si="8"/>
        <v>49.5</v>
      </c>
      <c r="O22" s="111"/>
      <c r="P22" s="20" t="s">
        <v>294</v>
      </c>
      <c r="Q22" s="20">
        <f t="shared" ref="Q22:Q85" si="9">IF(P22="A",N22,0)</f>
        <v>49.5</v>
      </c>
      <c r="R22" s="20">
        <f t="shared" ref="R22:R85" si="10">IF($P22="N",$N22,0)</f>
        <v>0</v>
      </c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</row>
    <row r="23" spans="1:68" s="92" customFormat="1">
      <c r="A23" s="174">
        <f>IF(F20:F23="","", COUNTA($F$9:F23))</f>
        <v>9</v>
      </c>
      <c r="B23" s="89" t="s">
        <v>285</v>
      </c>
      <c r="C23" s="89" t="s">
        <v>285</v>
      </c>
      <c r="D23" s="176" t="s">
        <v>107</v>
      </c>
      <c r="E23" s="175">
        <v>41</v>
      </c>
      <c r="F23" s="9">
        <v>0</v>
      </c>
      <c r="G23" s="94">
        <f t="shared" si="4"/>
        <v>41</v>
      </c>
      <c r="H23" s="129" t="s">
        <v>106</v>
      </c>
      <c r="I23" s="186">
        <v>63.98</v>
      </c>
      <c r="J23" s="187">
        <v>156.72</v>
      </c>
      <c r="K23" s="141">
        <f t="shared" si="5"/>
        <v>2623.18</v>
      </c>
      <c r="L23" s="142">
        <f t="shared" si="6"/>
        <v>6425.5199999999995</v>
      </c>
      <c r="M23" s="130">
        <f t="shared" si="7"/>
        <v>220.7</v>
      </c>
      <c r="N23" s="131">
        <f t="shared" si="8"/>
        <v>9048.6999999999989</v>
      </c>
      <c r="O23" s="111"/>
      <c r="P23" s="20" t="s">
        <v>294</v>
      </c>
      <c r="Q23" s="20">
        <f t="shared" si="9"/>
        <v>9048.6999999999989</v>
      </c>
      <c r="R23" s="20">
        <f t="shared" si="10"/>
        <v>0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</row>
    <row r="24" spans="1:68" s="92" customFormat="1">
      <c r="A24" s="174">
        <f>IF(F21:F24="","", COUNTA($F$9:F24))</f>
        <v>10</v>
      </c>
      <c r="B24" s="89" t="s">
        <v>285</v>
      </c>
      <c r="C24" s="89" t="s">
        <v>285</v>
      </c>
      <c r="D24" s="176" t="s">
        <v>108</v>
      </c>
      <c r="E24" s="175">
        <v>13.03</v>
      </c>
      <c r="F24" s="9">
        <v>0.1</v>
      </c>
      <c r="G24" s="94">
        <f t="shared" si="4"/>
        <v>14.332999999999998</v>
      </c>
      <c r="H24" s="129" t="s">
        <v>109</v>
      </c>
      <c r="I24" s="186">
        <v>8.43</v>
      </c>
      <c r="J24" s="187">
        <v>0</v>
      </c>
      <c r="K24" s="141">
        <f t="shared" si="5"/>
        <v>120.82718999999999</v>
      </c>
      <c r="L24" s="142">
        <f t="shared" si="6"/>
        <v>0</v>
      </c>
      <c r="M24" s="130">
        <f t="shared" si="7"/>
        <v>8.43</v>
      </c>
      <c r="N24" s="131">
        <f t="shared" si="8"/>
        <v>120.82718999999999</v>
      </c>
      <c r="O24" s="111"/>
      <c r="P24" s="20" t="s">
        <v>294</v>
      </c>
      <c r="Q24" s="20">
        <f t="shared" si="9"/>
        <v>120.82718999999999</v>
      </c>
      <c r="R24" s="20">
        <f t="shared" si="10"/>
        <v>0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</row>
    <row r="25" spans="1:68" s="92" customFormat="1">
      <c r="A25" s="174">
        <f>IF(F22:F25="","", COUNTA($F$9:F25))</f>
        <v>11</v>
      </c>
      <c r="B25" s="89" t="s">
        <v>285</v>
      </c>
      <c r="C25" s="89" t="s">
        <v>285</v>
      </c>
      <c r="D25" s="176" t="s">
        <v>110</v>
      </c>
      <c r="E25" s="175">
        <v>2801.85</v>
      </c>
      <c r="F25" s="9">
        <v>0.1</v>
      </c>
      <c r="G25" s="94">
        <f t="shared" si="4"/>
        <v>3082.0349999999999</v>
      </c>
      <c r="H25" s="129" t="s">
        <v>114</v>
      </c>
      <c r="I25" s="186">
        <v>1.76</v>
      </c>
      <c r="J25" s="187">
        <v>3.11</v>
      </c>
      <c r="K25" s="141">
        <f t="shared" si="5"/>
        <v>5424.3815999999997</v>
      </c>
      <c r="L25" s="142">
        <f t="shared" si="6"/>
        <v>9585.1288499999991</v>
      </c>
      <c r="M25" s="130">
        <f t="shared" si="7"/>
        <v>4.87</v>
      </c>
      <c r="N25" s="131">
        <f t="shared" si="8"/>
        <v>15009.510449999998</v>
      </c>
      <c r="O25" s="111"/>
      <c r="P25" s="20" t="s">
        <v>294</v>
      </c>
      <c r="Q25" s="20">
        <f t="shared" si="9"/>
        <v>15009.510449999998</v>
      </c>
      <c r="R25" s="20">
        <f t="shared" si="10"/>
        <v>0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</row>
    <row r="26" spans="1:68" s="92" customFormat="1">
      <c r="A26" s="174" t="str">
        <f>IF(F23:F26="","", COUNTA($F$9:F26))</f>
        <v/>
      </c>
      <c r="B26" s="89"/>
      <c r="C26" s="89"/>
      <c r="D26" s="138" t="s">
        <v>111</v>
      </c>
      <c r="E26" s="175"/>
      <c r="F26" s="175"/>
      <c r="G26" s="94"/>
      <c r="H26" s="129"/>
      <c r="I26" s="186"/>
      <c r="J26" s="187"/>
      <c r="K26" s="141"/>
      <c r="L26" s="142"/>
      <c r="M26" s="130"/>
      <c r="N26" s="131"/>
      <c r="O26" s="111"/>
      <c r="P26" s="20" t="s">
        <v>294</v>
      </c>
      <c r="Q26" s="20">
        <f t="shared" si="9"/>
        <v>0</v>
      </c>
      <c r="R26" s="20">
        <f t="shared" si="10"/>
        <v>0</v>
      </c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</row>
    <row r="27" spans="1:68" s="92" customFormat="1" ht="31">
      <c r="A27" s="174">
        <f>IF(F24:F27="","", COUNTA($F$9:F27))</f>
        <v>12</v>
      </c>
      <c r="B27" s="89" t="s">
        <v>285</v>
      </c>
      <c r="C27" s="89" t="s">
        <v>285</v>
      </c>
      <c r="D27" s="181" t="s">
        <v>280</v>
      </c>
      <c r="E27" s="175">
        <v>12</v>
      </c>
      <c r="F27" s="9">
        <v>0</v>
      </c>
      <c r="G27" s="94">
        <f t="shared" ref="G27:G29" si="11">E27+(F27*E27)</f>
        <v>12</v>
      </c>
      <c r="H27" s="129" t="s">
        <v>106</v>
      </c>
      <c r="I27" s="186">
        <v>134.29</v>
      </c>
      <c r="J27" s="187">
        <v>0</v>
      </c>
      <c r="K27" s="141">
        <f t="shared" ref="K27:K29" si="12">G27*I27</f>
        <v>1611.48</v>
      </c>
      <c r="L27" s="142">
        <f t="shared" ref="L27:L29" si="13">G27*J27</f>
        <v>0</v>
      </c>
      <c r="M27" s="130">
        <f t="shared" ref="M27:M29" si="14">I27+J27</f>
        <v>134.29</v>
      </c>
      <c r="N27" s="131">
        <f t="shared" ref="N27:N29" si="15">K27+L27</f>
        <v>1611.48</v>
      </c>
      <c r="O27" s="111"/>
      <c r="P27" s="20" t="s">
        <v>294</v>
      </c>
      <c r="Q27" s="20">
        <f t="shared" si="9"/>
        <v>1611.48</v>
      </c>
      <c r="R27" s="20">
        <f t="shared" si="10"/>
        <v>0</v>
      </c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</row>
    <row r="28" spans="1:68" s="92" customFormat="1">
      <c r="A28" s="174">
        <f>IF(F25:F28="","", COUNTA($F$9:F28))</f>
        <v>13</v>
      </c>
      <c r="B28" s="89" t="s">
        <v>285</v>
      </c>
      <c r="C28" s="89" t="s">
        <v>285</v>
      </c>
      <c r="D28" s="176" t="s">
        <v>112</v>
      </c>
      <c r="E28" s="175">
        <v>918.12</v>
      </c>
      <c r="F28" s="9">
        <v>0.1</v>
      </c>
      <c r="G28" s="94">
        <f t="shared" si="11"/>
        <v>1009.932</v>
      </c>
      <c r="H28" s="129" t="s">
        <v>114</v>
      </c>
      <c r="I28" s="186">
        <v>3.57</v>
      </c>
      <c r="J28" s="187">
        <v>0</v>
      </c>
      <c r="K28" s="141">
        <f t="shared" si="12"/>
        <v>3605.4572399999997</v>
      </c>
      <c r="L28" s="142">
        <f t="shared" si="13"/>
        <v>0</v>
      </c>
      <c r="M28" s="130">
        <f t="shared" si="14"/>
        <v>3.57</v>
      </c>
      <c r="N28" s="131">
        <f t="shared" si="15"/>
        <v>3605.4572399999997</v>
      </c>
      <c r="O28" s="111"/>
      <c r="P28" s="20" t="s">
        <v>294</v>
      </c>
      <c r="Q28" s="20">
        <f t="shared" si="9"/>
        <v>3605.4572399999997</v>
      </c>
      <c r="R28" s="20">
        <f t="shared" si="10"/>
        <v>0</v>
      </c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</row>
    <row r="29" spans="1:68" s="92" customFormat="1">
      <c r="A29" s="174">
        <f>IF(F26:F29="","", COUNTA($F$9:F29))</f>
        <v>14</v>
      </c>
      <c r="B29" s="89" t="s">
        <v>285</v>
      </c>
      <c r="C29" s="89" t="s">
        <v>285</v>
      </c>
      <c r="D29" s="176" t="s">
        <v>113</v>
      </c>
      <c r="E29" s="175">
        <v>2558.88</v>
      </c>
      <c r="F29" s="9">
        <v>0.1</v>
      </c>
      <c r="G29" s="94">
        <f t="shared" si="11"/>
        <v>2814.768</v>
      </c>
      <c r="H29" s="129" t="s">
        <v>114</v>
      </c>
      <c r="I29" s="186">
        <v>3.24</v>
      </c>
      <c r="J29" s="187">
        <v>0</v>
      </c>
      <c r="K29" s="141">
        <f t="shared" si="12"/>
        <v>9119.848320000001</v>
      </c>
      <c r="L29" s="142">
        <f t="shared" si="13"/>
        <v>0</v>
      </c>
      <c r="M29" s="130">
        <f t="shared" si="14"/>
        <v>3.24</v>
      </c>
      <c r="N29" s="131">
        <f t="shared" si="15"/>
        <v>9119.848320000001</v>
      </c>
      <c r="O29" s="111"/>
      <c r="P29" s="20" t="s">
        <v>294</v>
      </c>
      <c r="Q29" s="20">
        <f t="shared" si="9"/>
        <v>9119.848320000001</v>
      </c>
      <c r="R29" s="20">
        <f t="shared" si="10"/>
        <v>0</v>
      </c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</row>
    <row r="30" spans="1:68" s="92" customFormat="1">
      <c r="A30" s="174">
        <f>IF(F27:F30="","", COUNTA($F$9:F30))</f>
        <v>15</v>
      </c>
      <c r="B30" s="89" t="s">
        <v>285</v>
      </c>
      <c r="C30" s="89" t="s">
        <v>285</v>
      </c>
      <c r="D30" s="176" t="s">
        <v>115</v>
      </c>
      <c r="E30" s="175">
        <v>21</v>
      </c>
      <c r="F30" s="9">
        <v>0</v>
      </c>
      <c r="G30" s="94">
        <f t="shared" ref="G30:G31" si="16">E30+(F30*E30)</f>
        <v>21</v>
      </c>
      <c r="H30" s="129" t="s">
        <v>106</v>
      </c>
      <c r="I30" s="186">
        <v>286.91000000000003</v>
      </c>
      <c r="J30" s="187">
        <v>0</v>
      </c>
      <c r="K30" s="141">
        <f t="shared" ref="K30:K31" si="17">G30*I30</f>
        <v>6025.1100000000006</v>
      </c>
      <c r="L30" s="142">
        <f t="shared" ref="L30:L31" si="18">G30*J30</f>
        <v>0</v>
      </c>
      <c r="M30" s="130">
        <f t="shared" ref="M30:M31" si="19">I30+J30</f>
        <v>286.91000000000003</v>
      </c>
      <c r="N30" s="131">
        <f t="shared" ref="N30:N31" si="20">K30+L30</f>
        <v>6025.1100000000006</v>
      </c>
      <c r="O30" s="111"/>
      <c r="P30" s="20" t="s">
        <v>294</v>
      </c>
      <c r="Q30" s="20">
        <f t="shared" si="9"/>
        <v>6025.1100000000006</v>
      </c>
      <c r="R30" s="20">
        <f t="shared" si="10"/>
        <v>0</v>
      </c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</row>
    <row r="31" spans="1:68" s="92" customFormat="1">
      <c r="A31" s="174">
        <f>IF(F28:F31="","", COUNTA($F$9:F31))</f>
        <v>16</v>
      </c>
      <c r="B31" s="89" t="s">
        <v>285</v>
      </c>
      <c r="C31" s="89" t="s">
        <v>285</v>
      </c>
      <c r="D31" s="176" t="s">
        <v>116</v>
      </c>
      <c r="E31" s="175">
        <v>2292.04</v>
      </c>
      <c r="F31" s="9">
        <v>0.1</v>
      </c>
      <c r="G31" s="94">
        <f t="shared" si="16"/>
        <v>2521.2440000000001</v>
      </c>
      <c r="H31" s="129" t="s">
        <v>114</v>
      </c>
      <c r="I31" s="186">
        <v>1.88</v>
      </c>
      <c r="J31" s="187">
        <v>0</v>
      </c>
      <c r="K31" s="141">
        <f t="shared" si="17"/>
        <v>4739.9387200000001</v>
      </c>
      <c r="L31" s="142">
        <f t="shared" si="18"/>
        <v>0</v>
      </c>
      <c r="M31" s="130">
        <f t="shared" si="19"/>
        <v>1.88</v>
      </c>
      <c r="N31" s="131">
        <f t="shared" si="20"/>
        <v>4739.9387200000001</v>
      </c>
      <c r="O31" s="111"/>
      <c r="P31" s="20" t="s">
        <v>294</v>
      </c>
      <c r="Q31" s="20">
        <f t="shared" si="9"/>
        <v>4739.9387200000001</v>
      </c>
      <c r="R31" s="20">
        <f t="shared" si="10"/>
        <v>0</v>
      </c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</row>
    <row r="32" spans="1:68" s="92" customFormat="1" ht="31">
      <c r="A32" s="174">
        <f>IF(F29:F32="","", COUNTA($F$9:F32))</f>
        <v>17</v>
      </c>
      <c r="B32" s="89" t="s">
        <v>285</v>
      </c>
      <c r="C32" s="89" t="s">
        <v>285</v>
      </c>
      <c r="D32" s="177" t="s">
        <v>117</v>
      </c>
      <c r="E32" s="175">
        <v>2</v>
      </c>
      <c r="F32" s="9">
        <v>0</v>
      </c>
      <c r="G32" s="94">
        <f t="shared" ref="G32:G40" si="21">E32+(F32*E32)</f>
        <v>2</v>
      </c>
      <c r="H32" s="129" t="s">
        <v>106</v>
      </c>
      <c r="I32" s="186">
        <v>167.29</v>
      </c>
      <c r="J32" s="187">
        <v>0</v>
      </c>
      <c r="K32" s="141">
        <f t="shared" ref="K32:K40" si="22">G32*I32</f>
        <v>334.58</v>
      </c>
      <c r="L32" s="142">
        <f t="shared" ref="L32:L40" si="23">G32*J32</f>
        <v>0</v>
      </c>
      <c r="M32" s="130">
        <f t="shared" ref="M32:M40" si="24">I32+J32</f>
        <v>167.29</v>
      </c>
      <c r="N32" s="131">
        <f t="shared" ref="N32:N40" si="25">K32+L32</f>
        <v>334.58</v>
      </c>
      <c r="O32" s="111"/>
      <c r="P32" s="20" t="s">
        <v>294</v>
      </c>
      <c r="Q32" s="20">
        <f t="shared" si="9"/>
        <v>334.58</v>
      </c>
      <c r="R32" s="20">
        <f t="shared" si="10"/>
        <v>0</v>
      </c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</row>
    <row r="33" spans="1:68" s="92" customFormat="1">
      <c r="A33" s="174">
        <f>IF(F30:F33="","", COUNTA($F$9:F33))</f>
        <v>18</v>
      </c>
      <c r="B33" s="89" t="s">
        <v>285</v>
      </c>
      <c r="C33" s="89" t="s">
        <v>285</v>
      </c>
      <c r="D33" s="176" t="s">
        <v>118</v>
      </c>
      <c r="E33" s="175">
        <v>1</v>
      </c>
      <c r="F33" s="9">
        <v>0</v>
      </c>
      <c r="G33" s="94">
        <f t="shared" si="21"/>
        <v>1</v>
      </c>
      <c r="H33" s="129" t="s">
        <v>106</v>
      </c>
      <c r="I33" s="186">
        <v>420</v>
      </c>
      <c r="J33" s="187">
        <v>0</v>
      </c>
      <c r="K33" s="141">
        <f t="shared" si="22"/>
        <v>420</v>
      </c>
      <c r="L33" s="142">
        <f t="shared" si="23"/>
        <v>0</v>
      </c>
      <c r="M33" s="130">
        <f t="shared" si="24"/>
        <v>420</v>
      </c>
      <c r="N33" s="131">
        <f t="shared" si="25"/>
        <v>420</v>
      </c>
      <c r="O33" s="111"/>
      <c r="P33" s="20" t="s">
        <v>294</v>
      </c>
      <c r="Q33" s="20">
        <f t="shared" si="9"/>
        <v>420</v>
      </c>
      <c r="R33" s="20">
        <f t="shared" si="10"/>
        <v>0</v>
      </c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</row>
    <row r="34" spans="1:68" s="92" customFormat="1">
      <c r="A34" s="174">
        <f>IF(F31:F34="","", COUNTA($F$9:F34))</f>
        <v>19</v>
      </c>
      <c r="B34" s="89" t="s">
        <v>285</v>
      </c>
      <c r="C34" s="89" t="s">
        <v>285</v>
      </c>
      <c r="D34" s="176" t="s">
        <v>119</v>
      </c>
      <c r="E34" s="175">
        <v>1</v>
      </c>
      <c r="F34" s="9">
        <v>0</v>
      </c>
      <c r="G34" s="94">
        <f t="shared" si="21"/>
        <v>1</v>
      </c>
      <c r="H34" s="129" t="s">
        <v>106</v>
      </c>
      <c r="I34" s="186">
        <v>158.72</v>
      </c>
      <c r="J34" s="187">
        <v>0</v>
      </c>
      <c r="K34" s="141">
        <f t="shared" si="22"/>
        <v>158.72</v>
      </c>
      <c r="L34" s="142">
        <f t="shared" si="23"/>
        <v>0</v>
      </c>
      <c r="M34" s="130">
        <f t="shared" si="24"/>
        <v>158.72</v>
      </c>
      <c r="N34" s="131">
        <f t="shared" si="25"/>
        <v>158.72</v>
      </c>
      <c r="O34" s="111"/>
      <c r="P34" s="20" t="s">
        <v>294</v>
      </c>
      <c r="Q34" s="20">
        <f t="shared" si="9"/>
        <v>158.72</v>
      </c>
      <c r="R34" s="20">
        <f t="shared" si="10"/>
        <v>0</v>
      </c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</row>
    <row r="35" spans="1:68" s="92" customFormat="1">
      <c r="A35" s="174">
        <f>IF(F32:F35="","", COUNTA($F$9:F35))</f>
        <v>20</v>
      </c>
      <c r="B35" s="89" t="s">
        <v>285</v>
      </c>
      <c r="C35" s="89" t="s">
        <v>285</v>
      </c>
      <c r="D35" s="176" t="s">
        <v>120</v>
      </c>
      <c r="E35" s="175">
        <v>34</v>
      </c>
      <c r="F35" s="9">
        <v>0</v>
      </c>
      <c r="G35" s="94">
        <f t="shared" si="21"/>
        <v>34</v>
      </c>
      <c r="H35" s="129" t="s">
        <v>106</v>
      </c>
      <c r="I35" s="186">
        <v>73.510000000000005</v>
      </c>
      <c r="J35" s="187">
        <v>0</v>
      </c>
      <c r="K35" s="141">
        <f t="shared" si="22"/>
        <v>2499.34</v>
      </c>
      <c r="L35" s="142">
        <f t="shared" si="23"/>
        <v>0</v>
      </c>
      <c r="M35" s="130">
        <f t="shared" si="24"/>
        <v>73.510000000000005</v>
      </c>
      <c r="N35" s="131">
        <f t="shared" si="25"/>
        <v>2499.34</v>
      </c>
      <c r="O35" s="111"/>
      <c r="P35" s="20" t="s">
        <v>294</v>
      </c>
      <c r="Q35" s="20">
        <f t="shared" si="9"/>
        <v>2499.34</v>
      </c>
      <c r="R35" s="20">
        <f t="shared" si="10"/>
        <v>0</v>
      </c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</row>
    <row r="36" spans="1:68" s="92" customFormat="1">
      <c r="A36" s="174">
        <f>IF(F33:F36="","", COUNTA($F$9:F36))</f>
        <v>21</v>
      </c>
      <c r="B36" s="89" t="s">
        <v>285</v>
      </c>
      <c r="C36" s="89" t="s">
        <v>285</v>
      </c>
      <c r="D36" s="176" t="s">
        <v>121</v>
      </c>
      <c r="E36" s="175">
        <v>3</v>
      </c>
      <c r="F36" s="9">
        <v>0</v>
      </c>
      <c r="G36" s="94">
        <f t="shared" si="21"/>
        <v>3</v>
      </c>
      <c r="H36" s="129" t="s">
        <v>106</v>
      </c>
      <c r="I36" s="186">
        <v>324.64999999999998</v>
      </c>
      <c r="J36" s="187">
        <v>0</v>
      </c>
      <c r="K36" s="141">
        <f t="shared" si="22"/>
        <v>973.94999999999993</v>
      </c>
      <c r="L36" s="142">
        <f t="shared" si="23"/>
        <v>0</v>
      </c>
      <c r="M36" s="130">
        <f t="shared" si="24"/>
        <v>324.64999999999998</v>
      </c>
      <c r="N36" s="131">
        <f t="shared" si="25"/>
        <v>973.94999999999993</v>
      </c>
      <c r="O36" s="111"/>
      <c r="P36" s="20" t="s">
        <v>294</v>
      </c>
      <c r="Q36" s="20">
        <f t="shared" si="9"/>
        <v>973.94999999999993</v>
      </c>
      <c r="R36" s="20">
        <f t="shared" si="10"/>
        <v>0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</row>
    <row r="37" spans="1:68" s="92" customFormat="1">
      <c r="A37" s="174">
        <f>IF(F34:F37="","", COUNTA($F$9:F37))</f>
        <v>22</v>
      </c>
      <c r="B37" s="89" t="s">
        <v>285</v>
      </c>
      <c r="C37" s="89" t="s">
        <v>285</v>
      </c>
      <c r="D37" s="176" t="s">
        <v>122</v>
      </c>
      <c r="E37" s="175">
        <v>6.45</v>
      </c>
      <c r="F37" s="9">
        <v>0.1</v>
      </c>
      <c r="G37" s="94">
        <f t="shared" si="21"/>
        <v>7.0950000000000006</v>
      </c>
      <c r="H37" s="129" t="s">
        <v>109</v>
      </c>
      <c r="I37" s="186">
        <v>62.93</v>
      </c>
      <c r="J37" s="187">
        <v>0</v>
      </c>
      <c r="K37" s="141">
        <f t="shared" si="22"/>
        <v>446.48835000000003</v>
      </c>
      <c r="L37" s="142">
        <f t="shared" si="23"/>
        <v>0</v>
      </c>
      <c r="M37" s="130">
        <f t="shared" si="24"/>
        <v>62.93</v>
      </c>
      <c r="N37" s="131">
        <f t="shared" si="25"/>
        <v>446.48835000000003</v>
      </c>
      <c r="O37" s="111"/>
      <c r="P37" s="20" t="s">
        <v>294</v>
      </c>
      <c r="Q37" s="20">
        <f t="shared" si="9"/>
        <v>446.48835000000003</v>
      </c>
      <c r="R37" s="20">
        <f t="shared" si="10"/>
        <v>0</v>
      </c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</row>
    <row r="38" spans="1:68" s="92" customFormat="1">
      <c r="A38" s="174">
        <f>IF(F35:F38="","", COUNTA($F$9:F38))</f>
        <v>23</v>
      </c>
      <c r="B38" s="89" t="s">
        <v>285</v>
      </c>
      <c r="C38" s="89" t="s">
        <v>285</v>
      </c>
      <c r="D38" s="176" t="s">
        <v>123</v>
      </c>
      <c r="E38" s="175">
        <v>9.52</v>
      </c>
      <c r="F38" s="9">
        <v>0.1</v>
      </c>
      <c r="G38" s="94">
        <f t="shared" si="21"/>
        <v>10.472</v>
      </c>
      <c r="H38" s="129" t="s">
        <v>109</v>
      </c>
      <c r="I38" s="186">
        <v>43.57</v>
      </c>
      <c r="J38" s="187">
        <v>0</v>
      </c>
      <c r="K38" s="141">
        <f t="shared" si="22"/>
        <v>456.26504</v>
      </c>
      <c r="L38" s="142">
        <f t="shared" si="23"/>
        <v>0</v>
      </c>
      <c r="M38" s="130">
        <f t="shared" si="24"/>
        <v>43.57</v>
      </c>
      <c r="N38" s="131">
        <f t="shared" si="25"/>
        <v>456.26504</v>
      </c>
      <c r="O38" s="111"/>
      <c r="P38" s="20" t="s">
        <v>294</v>
      </c>
      <c r="Q38" s="20">
        <f t="shared" si="9"/>
        <v>456.26504</v>
      </c>
      <c r="R38" s="20">
        <f t="shared" si="10"/>
        <v>0</v>
      </c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</row>
    <row r="39" spans="1:68" s="92" customFormat="1">
      <c r="A39" s="174">
        <f>IF(F36:F39="","", COUNTA($F$9:F39))</f>
        <v>24</v>
      </c>
      <c r="B39" s="89" t="s">
        <v>285</v>
      </c>
      <c r="C39" s="89" t="s">
        <v>285</v>
      </c>
      <c r="D39" s="176" t="s">
        <v>124</v>
      </c>
      <c r="E39" s="175">
        <v>4.0199999999999996</v>
      </c>
      <c r="F39" s="9">
        <v>0.1</v>
      </c>
      <c r="G39" s="94">
        <f t="shared" si="21"/>
        <v>4.4219999999999997</v>
      </c>
      <c r="H39" s="129" t="s">
        <v>109</v>
      </c>
      <c r="I39" s="186">
        <v>117.68</v>
      </c>
      <c r="J39" s="187">
        <v>0</v>
      </c>
      <c r="K39" s="141">
        <f t="shared" si="22"/>
        <v>520.38095999999996</v>
      </c>
      <c r="L39" s="142">
        <f t="shared" si="23"/>
        <v>0</v>
      </c>
      <c r="M39" s="130">
        <f t="shared" si="24"/>
        <v>117.68</v>
      </c>
      <c r="N39" s="131">
        <f t="shared" si="25"/>
        <v>520.38095999999996</v>
      </c>
      <c r="O39" s="111"/>
      <c r="P39" s="20" t="s">
        <v>294</v>
      </c>
      <c r="Q39" s="20">
        <f t="shared" si="9"/>
        <v>520.38095999999996</v>
      </c>
      <c r="R39" s="20">
        <f t="shared" si="10"/>
        <v>0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</row>
    <row r="40" spans="1:68" s="92" customFormat="1">
      <c r="A40" s="174">
        <f>IF(F37:F40="","", COUNTA($F$9:F40))</f>
        <v>25</v>
      </c>
      <c r="B40" s="89" t="s">
        <v>285</v>
      </c>
      <c r="C40" s="89" t="s">
        <v>285</v>
      </c>
      <c r="D40" s="176" t="s">
        <v>125</v>
      </c>
      <c r="E40" s="175">
        <v>7.02</v>
      </c>
      <c r="F40" s="9">
        <v>0.1</v>
      </c>
      <c r="G40" s="94">
        <f t="shared" si="21"/>
        <v>7.7219999999999995</v>
      </c>
      <c r="H40" s="129" t="s">
        <v>114</v>
      </c>
      <c r="I40" s="186">
        <v>16.489999999999998</v>
      </c>
      <c r="J40" s="187">
        <v>0</v>
      </c>
      <c r="K40" s="141">
        <f t="shared" si="22"/>
        <v>127.33577999999999</v>
      </c>
      <c r="L40" s="142">
        <f t="shared" si="23"/>
        <v>0</v>
      </c>
      <c r="M40" s="130">
        <f t="shared" si="24"/>
        <v>16.489999999999998</v>
      </c>
      <c r="N40" s="131">
        <f t="shared" si="25"/>
        <v>127.33577999999999</v>
      </c>
      <c r="O40" s="111"/>
      <c r="P40" s="20" t="s">
        <v>294</v>
      </c>
      <c r="Q40" s="20">
        <f t="shared" si="9"/>
        <v>127.33577999999999</v>
      </c>
      <c r="R40" s="20">
        <f t="shared" si="10"/>
        <v>0</v>
      </c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</row>
    <row r="41" spans="1:68" s="92" customFormat="1">
      <c r="A41" s="174">
        <f>IF(F38:F41="","", COUNTA($F$9:F41))</f>
        <v>26</v>
      </c>
      <c r="B41" s="89" t="s">
        <v>285</v>
      </c>
      <c r="C41" s="89" t="s">
        <v>285</v>
      </c>
      <c r="D41" s="176" t="s">
        <v>126</v>
      </c>
      <c r="E41" s="175">
        <v>245.98</v>
      </c>
      <c r="F41" s="9">
        <v>0.1</v>
      </c>
      <c r="G41" s="94">
        <f t="shared" ref="G41:G44" si="26">E41+(F41*E41)</f>
        <v>270.57799999999997</v>
      </c>
      <c r="H41" s="129" t="s">
        <v>109</v>
      </c>
      <c r="I41" s="186">
        <v>14.92</v>
      </c>
      <c r="J41" s="187">
        <v>0</v>
      </c>
      <c r="K41" s="141">
        <f t="shared" ref="K41:K44" si="27">G41*I41</f>
        <v>4037.0237599999996</v>
      </c>
      <c r="L41" s="142">
        <f t="shared" ref="L41:L44" si="28">G41*J41</f>
        <v>0</v>
      </c>
      <c r="M41" s="130">
        <f t="shared" ref="M41:M44" si="29">I41+J41</f>
        <v>14.92</v>
      </c>
      <c r="N41" s="131">
        <f t="shared" ref="N41:N44" si="30">K41+L41</f>
        <v>4037.0237599999996</v>
      </c>
      <c r="O41" s="111"/>
      <c r="P41" s="20" t="s">
        <v>294</v>
      </c>
      <c r="Q41" s="20">
        <f t="shared" si="9"/>
        <v>4037.0237599999996</v>
      </c>
      <c r="R41" s="20">
        <f t="shared" si="10"/>
        <v>0</v>
      </c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</row>
    <row r="42" spans="1:68" s="92" customFormat="1" ht="31">
      <c r="A42" s="174">
        <f>IF(F39:F42="","", COUNTA($F$9:F42))</f>
        <v>27</v>
      </c>
      <c r="B42" s="89" t="s">
        <v>285</v>
      </c>
      <c r="C42" s="89" t="s">
        <v>285</v>
      </c>
      <c r="D42" s="177" t="s">
        <v>127</v>
      </c>
      <c r="E42" s="175">
        <v>126.48</v>
      </c>
      <c r="F42" s="9">
        <v>0.1</v>
      </c>
      <c r="G42" s="94">
        <f t="shared" si="26"/>
        <v>139.12800000000001</v>
      </c>
      <c r="H42" s="129" t="s">
        <v>114</v>
      </c>
      <c r="I42" s="186">
        <v>4.2300000000000004</v>
      </c>
      <c r="J42" s="187">
        <v>0</v>
      </c>
      <c r="K42" s="141">
        <f t="shared" si="27"/>
        <v>588.51144000000011</v>
      </c>
      <c r="L42" s="142">
        <f t="shared" si="28"/>
        <v>0</v>
      </c>
      <c r="M42" s="130">
        <f t="shared" si="29"/>
        <v>4.2300000000000004</v>
      </c>
      <c r="N42" s="131">
        <f t="shared" si="30"/>
        <v>588.51144000000011</v>
      </c>
      <c r="O42" s="111"/>
      <c r="P42" s="20" t="s">
        <v>294</v>
      </c>
      <c r="Q42" s="20">
        <f t="shared" si="9"/>
        <v>588.51144000000011</v>
      </c>
      <c r="R42" s="20">
        <f t="shared" si="10"/>
        <v>0</v>
      </c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</row>
    <row r="43" spans="1:68" s="92" customFormat="1">
      <c r="A43" s="174">
        <f>IF(F40:F43="","", COUNTA($F$9:F43))</f>
        <v>28</v>
      </c>
      <c r="B43" s="89" t="s">
        <v>285</v>
      </c>
      <c r="C43" s="89" t="s">
        <v>285</v>
      </c>
      <c r="D43" s="176" t="s">
        <v>128</v>
      </c>
      <c r="E43" s="175">
        <v>229.21</v>
      </c>
      <c r="F43" s="9">
        <v>0.1</v>
      </c>
      <c r="G43" s="94">
        <f t="shared" si="26"/>
        <v>252.131</v>
      </c>
      <c r="H43" s="129" t="s">
        <v>114</v>
      </c>
      <c r="I43" s="186">
        <v>6.48</v>
      </c>
      <c r="J43" s="187">
        <v>0</v>
      </c>
      <c r="K43" s="141">
        <f t="shared" si="27"/>
        <v>1633.80888</v>
      </c>
      <c r="L43" s="142">
        <f t="shared" si="28"/>
        <v>0</v>
      </c>
      <c r="M43" s="130">
        <f t="shared" si="29"/>
        <v>6.48</v>
      </c>
      <c r="N43" s="131">
        <f t="shared" si="30"/>
        <v>1633.80888</v>
      </c>
      <c r="O43" s="111"/>
      <c r="P43" s="20" t="s">
        <v>294</v>
      </c>
      <c r="Q43" s="20">
        <f t="shared" si="9"/>
        <v>1633.80888</v>
      </c>
      <c r="R43" s="20">
        <f t="shared" si="10"/>
        <v>0</v>
      </c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</row>
    <row r="44" spans="1:68" s="92" customFormat="1">
      <c r="A44" s="174">
        <f>IF(F41:F44="","", COUNTA($F$9:F44))</f>
        <v>29</v>
      </c>
      <c r="B44" s="89" t="s">
        <v>285</v>
      </c>
      <c r="C44" s="89" t="s">
        <v>285</v>
      </c>
      <c r="D44" s="176" t="s">
        <v>129</v>
      </c>
      <c r="E44" s="175">
        <v>720.51</v>
      </c>
      <c r="F44" s="9">
        <v>0.1</v>
      </c>
      <c r="G44" s="94">
        <f t="shared" si="26"/>
        <v>792.56100000000004</v>
      </c>
      <c r="H44" s="129" t="s">
        <v>114</v>
      </c>
      <c r="I44" s="186">
        <v>5.32</v>
      </c>
      <c r="J44" s="187">
        <v>0</v>
      </c>
      <c r="K44" s="141">
        <f t="shared" si="27"/>
        <v>4216.4245200000005</v>
      </c>
      <c r="L44" s="142">
        <f t="shared" si="28"/>
        <v>0</v>
      </c>
      <c r="M44" s="130">
        <f t="shared" si="29"/>
        <v>5.32</v>
      </c>
      <c r="N44" s="131">
        <f t="shared" si="30"/>
        <v>4216.4245200000005</v>
      </c>
      <c r="O44" s="111"/>
      <c r="P44" s="20" t="s">
        <v>294</v>
      </c>
      <c r="Q44" s="20">
        <f t="shared" si="9"/>
        <v>4216.4245200000005</v>
      </c>
      <c r="R44" s="20">
        <f t="shared" si="10"/>
        <v>0</v>
      </c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</row>
    <row r="45" spans="1:68" s="92" customFormat="1">
      <c r="A45" s="174" t="str">
        <f>IF(F42:F45="","", COUNTA($F$9:F45))</f>
        <v/>
      </c>
      <c r="B45" s="89"/>
      <c r="C45" s="89"/>
      <c r="D45" s="138" t="s">
        <v>130</v>
      </c>
      <c r="E45" s="175"/>
      <c r="F45" s="175"/>
      <c r="G45" s="94"/>
      <c r="H45" s="129"/>
      <c r="I45" s="186"/>
      <c r="J45" s="187"/>
      <c r="K45" s="141"/>
      <c r="L45" s="142"/>
      <c r="M45" s="130"/>
      <c r="N45" s="131"/>
      <c r="O45" s="111"/>
      <c r="P45" s="20" t="s">
        <v>294</v>
      </c>
      <c r="Q45" s="20">
        <f t="shared" si="9"/>
        <v>0</v>
      </c>
      <c r="R45" s="20">
        <f t="shared" si="10"/>
        <v>0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</row>
    <row r="46" spans="1:68" s="92" customFormat="1">
      <c r="A46" s="174">
        <f>IF(F43:F46="","", COUNTA($F$9:F46))</f>
        <v>30</v>
      </c>
      <c r="B46" s="89" t="s">
        <v>285</v>
      </c>
      <c r="C46" s="89" t="s">
        <v>285</v>
      </c>
      <c r="D46" s="176" t="s">
        <v>131</v>
      </c>
      <c r="E46" s="175">
        <v>1</v>
      </c>
      <c r="F46" s="9">
        <v>0</v>
      </c>
      <c r="G46" s="94">
        <f t="shared" ref="G46" si="31">E46+(F46*E46)</f>
        <v>1</v>
      </c>
      <c r="H46" s="129" t="s">
        <v>106</v>
      </c>
      <c r="I46" s="186">
        <v>550</v>
      </c>
      <c r="J46" s="187">
        <v>0</v>
      </c>
      <c r="K46" s="141">
        <f t="shared" ref="K46" si="32">G46*I46</f>
        <v>550</v>
      </c>
      <c r="L46" s="142">
        <f t="shared" ref="L46" si="33">G46*J46</f>
        <v>0</v>
      </c>
      <c r="M46" s="130">
        <f t="shared" ref="M46" si="34">I46+J46</f>
        <v>550</v>
      </c>
      <c r="N46" s="131">
        <f t="shared" ref="N46" si="35">K46+L46</f>
        <v>550</v>
      </c>
      <c r="O46" s="111"/>
      <c r="P46" s="20" t="s">
        <v>294</v>
      </c>
      <c r="Q46" s="20">
        <f t="shared" si="9"/>
        <v>550</v>
      </c>
      <c r="R46" s="20">
        <f t="shared" si="10"/>
        <v>0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</row>
    <row r="47" spans="1:68" s="92" customFormat="1">
      <c r="A47" s="174" t="str">
        <f>IF(F44:F47="","", COUNTA($F$9:F47))</f>
        <v/>
      </c>
      <c r="B47" s="89"/>
      <c r="C47" s="89"/>
      <c r="D47" s="138" t="s">
        <v>132</v>
      </c>
      <c r="E47" s="175"/>
      <c r="F47" s="175"/>
      <c r="G47" s="94"/>
      <c r="H47" s="129"/>
      <c r="I47" s="186"/>
      <c r="J47" s="187"/>
      <c r="K47" s="141"/>
      <c r="L47" s="142"/>
      <c r="M47" s="130"/>
      <c r="N47" s="131"/>
      <c r="O47" s="111"/>
      <c r="P47" s="20"/>
      <c r="Q47" s="20">
        <f t="shared" si="9"/>
        <v>0</v>
      </c>
      <c r="R47" s="20">
        <f t="shared" si="10"/>
        <v>0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</row>
    <row r="48" spans="1:68" s="92" customFormat="1">
      <c r="A48" s="174" t="str">
        <f>IF(F45:F48="","", COUNTA($F$9:F48))</f>
        <v/>
      </c>
      <c r="B48" s="89"/>
      <c r="C48" s="89"/>
      <c r="D48" s="138" t="s">
        <v>111</v>
      </c>
      <c r="E48" s="175"/>
      <c r="F48" s="175"/>
      <c r="G48" s="94"/>
      <c r="H48" s="129"/>
      <c r="I48" s="186"/>
      <c r="J48" s="187"/>
      <c r="K48" s="141"/>
      <c r="L48" s="142"/>
      <c r="M48" s="130"/>
      <c r="N48" s="131"/>
      <c r="O48" s="111"/>
      <c r="P48" s="20"/>
      <c r="Q48" s="20">
        <f t="shared" si="9"/>
        <v>0</v>
      </c>
      <c r="R48" s="20">
        <f t="shared" si="10"/>
        <v>0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</row>
    <row r="49" spans="1:68" s="92" customFormat="1" ht="31">
      <c r="A49" s="174">
        <f>IF(F46:F49="","", COUNTA($F$9:F49))</f>
        <v>31</v>
      </c>
      <c r="B49" s="89" t="s">
        <v>285</v>
      </c>
      <c r="C49" s="89" t="s">
        <v>285</v>
      </c>
      <c r="D49" s="177" t="s">
        <v>133</v>
      </c>
      <c r="E49" s="175">
        <v>1</v>
      </c>
      <c r="F49" s="9">
        <v>0</v>
      </c>
      <c r="G49" s="94">
        <f t="shared" ref="G49:G51" si="36">E49+(F49*E49)</f>
        <v>1</v>
      </c>
      <c r="H49" s="129" t="s">
        <v>106</v>
      </c>
      <c r="I49" s="186">
        <v>1250</v>
      </c>
      <c r="J49" s="187">
        <v>0</v>
      </c>
      <c r="K49" s="141">
        <f t="shared" ref="K49:K51" si="37">G49*I49</f>
        <v>1250</v>
      </c>
      <c r="L49" s="142">
        <f t="shared" ref="L49:L51" si="38">G49*J49</f>
        <v>0</v>
      </c>
      <c r="M49" s="130">
        <f t="shared" ref="M49:M51" si="39">I49+J49</f>
        <v>1250</v>
      </c>
      <c r="N49" s="131">
        <f t="shared" ref="N49:N51" si="40">K49+L49</f>
        <v>1250</v>
      </c>
      <c r="O49" s="111"/>
      <c r="P49" s="20" t="s">
        <v>295</v>
      </c>
      <c r="Q49" s="20">
        <f t="shared" si="9"/>
        <v>0</v>
      </c>
      <c r="R49" s="20">
        <f t="shared" si="10"/>
        <v>1250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</row>
    <row r="50" spans="1:68" s="92" customFormat="1">
      <c r="A50" s="174">
        <f>IF(F47:F50="","", COUNTA($F$9:F50))</f>
        <v>32</v>
      </c>
      <c r="B50" s="89" t="s">
        <v>285</v>
      </c>
      <c r="C50" s="89" t="s">
        <v>285</v>
      </c>
      <c r="D50" s="176" t="s">
        <v>134</v>
      </c>
      <c r="E50" s="175">
        <v>1926.95</v>
      </c>
      <c r="F50" s="9">
        <v>0.1</v>
      </c>
      <c r="G50" s="94">
        <f t="shared" si="36"/>
        <v>2119.645</v>
      </c>
      <c r="H50" s="129" t="s">
        <v>114</v>
      </c>
      <c r="I50" s="186"/>
      <c r="J50" s="187">
        <v>0</v>
      </c>
      <c r="K50" s="141">
        <v>50400</v>
      </c>
      <c r="L50" s="142">
        <f t="shared" si="38"/>
        <v>0</v>
      </c>
      <c r="M50" s="130">
        <f t="shared" si="39"/>
        <v>0</v>
      </c>
      <c r="N50" s="131">
        <f t="shared" si="40"/>
        <v>50400</v>
      </c>
      <c r="O50" s="111"/>
      <c r="P50" s="20" t="s">
        <v>295</v>
      </c>
      <c r="Q50" s="20">
        <f t="shared" si="9"/>
        <v>0</v>
      </c>
      <c r="R50" s="20">
        <f t="shared" si="10"/>
        <v>50400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</row>
    <row r="51" spans="1:68" s="92" customFormat="1">
      <c r="A51" s="174">
        <f>IF(F48:F51="","", COUNTA($F$9:F51))</f>
        <v>33</v>
      </c>
      <c r="B51" s="89" t="s">
        <v>285</v>
      </c>
      <c r="C51" s="89" t="s">
        <v>285</v>
      </c>
      <c r="D51" s="176" t="s">
        <v>135</v>
      </c>
      <c r="E51" s="175">
        <v>219.46</v>
      </c>
      <c r="F51" s="9">
        <v>0.1</v>
      </c>
      <c r="G51" s="94">
        <f t="shared" si="36"/>
        <v>241.40600000000001</v>
      </c>
      <c r="H51" s="129" t="s">
        <v>114</v>
      </c>
      <c r="I51" s="186">
        <v>5.32</v>
      </c>
      <c r="J51" s="187">
        <v>0</v>
      </c>
      <c r="K51" s="141">
        <f t="shared" si="37"/>
        <v>1284.2799200000002</v>
      </c>
      <c r="L51" s="142">
        <f t="shared" si="38"/>
        <v>0</v>
      </c>
      <c r="M51" s="130">
        <f t="shared" si="39"/>
        <v>5.32</v>
      </c>
      <c r="N51" s="131">
        <f t="shared" si="40"/>
        <v>1284.2799200000002</v>
      </c>
      <c r="O51" s="111"/>
      <c r="P51" s="20" t="s">
        <v>295</v>
      </c>
      <c r="Q51" s="20">
        <f t="shared" si="9"/>
        <v>0</v>
      </c>
      <c r="R51" s="20">
        <f t="shared" si="10"/>
        <v>1284.2799200000002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</row>
    <row r="52" spans="1:68" s="92" customFormat="1" ht="16" thickBot="1">
      <c r="A52" s="174" t="str">
        <f>IF(F50:F52="","", COUNTA($F$9:F52))</f>
        <v/>
      </c>
      <c r="B52" s="89"/>
      <c r="C52" s="89"/>
      <c r="D52" s="137"/>
      <c r="E52" s="140"/>
      <c r="F52" s="9"/>
      <c r="G52" s="94"/>
      <c r="H52" s="129"/>
      <c r="I52" s="186"/>
      <c r="J52" s="187"/>
      <c r="K52" s="141"/>
      <c r="L52" s="142"/>
      <c r="M52" s="130"/>
      <c r="N52" s="131"/>
      <c r="O52" s="111"/>
      <c r="P52" s="20"/>
      <c r="Q52" s="20">
        <f t="shared" si="9"/>
        <v>0</v>
      </c>
      <c r="R52" s="20">
        <f t="shared" si="10"/>
        <v>0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</row>
    <row r="53" spans="1:68" ht="16" thickBot="1">
      <c r="A53" s="174" t="str">
        <f>IF(F51:F53="","", COUNTA($F$9:F53))</f>
        <v/>
      </c>
      <c r="B53" s="89"/>
      <c r="C53" s="89"/>
      <c r="D53" s="10" t="s">
        <v>52</v>
      </c>
      <c r="E53" s="11"/>
      <c r="F53" s="12"/>
      <c r="G53" s="12"/>
      <c r="H53" s="13"/>
      <c r="I53" s="188"/>
      <c r="J53" s="188"/>
      <c r="K53" s="102">
        <f>SUM(K19:K52)</f>
        <v>105022.13172</v>
      </c>
      <c r="L53" s="102">
        <f>SUM(L19:L52)</f>
        <v>17233.828849999998</v>
      </c>
      <c r="M53" s="102"/>
      <c r="N53" s="103"/>
      <c r="O53" s="104">
        <f>SUM(N19:N52)</f>
        <v>122255.96057</v>
      </c>
      <c r="P53" s="20"/>
      <c r="Q53" s="20">
        <f t="shared" si="9"/>
        <v>0</v>
      </c>
      <c r="R53" s="20">
        <f t="shared" si="10"/>
        <v>0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pans="1:68">
      <c r="A54" s="174" t="str">
        <f>IF(F52:F54="","", COUNTA($F$9:F54))</f>
        <v/>
      </c>
      <c r="B54" s="14"/>
      <c r="C54" s="74"/>
      <c r="D54" s="15"/>
      <c r="E54" s="16"/>
      <c r="F54" s="17"/>
      <c r="G54" s="18"/>
      <c r="H54" s="19"/>
      <c r="I54" s="189"/>
      <c r="J54" s="189"/>
      <c r="K54" s="21"/>
      <c r="L54" s="21"/>
      <c r="M54" s="21"/>
      <c r="N54" s="33"/>
      <c r="O54" s="105"/>
      <c r="P54" s="20"/>
      <c r="Q54" s="20">
        <f t="shared" si="9"/>
        <v>0</v>
      </c>
      <c r="R54" s="20">
        <f t="shared" si="10"/>
        <v>0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</row>
    <row r="55" spans="1:68">
      <c r="A55" s="174" t="str">
        <f>IF(F52:F55="","", COUNTA($F$9:F55))</f>
        <v/>
      </c>
      <c r="B55" s="113"/>
      <c r="C55" s="169" t="s">
        <v>53</v>
      </c>
      <c r="D55" s="170" t="s">
        <v>54</v>
      </c>
      <c r="E55" s="171"/>
      <c r="F55" s="172"/>
      <c r="G55" s="94"/>
      <c r="H55" s="129"/>
      <c r="I55" s="186"/>
      <c r="J55" s="186"/>
      <c r="K55" s="156"/>
      <c r="L55" s="156"/>
      <c r="M55" s="156"/>
      <c r="N55" s="157"/>
      <c r="O55" s="173"/>
      <c r="P55" s="20"/>
      <c r="Q55" s="20">
        <f t="shared" si="9"/>
        <v>0</v>
      </c>
      <c r="R55" s="20">
        <f t="shared" si="10"/>
        <v>0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1:68" s="92" customFormat="1">
      <c r="A56" s="174" t="str">
        <f>IF(F53:F56="","", COUNTA($F$9:F56))</f>
        <v/>
      </c>
      <c r="B56" s="89"/>
      <c r="C56" s="89"/>
      <c r="D56" s="138" t="s">
        <v>103</v>
      </c>
      <c r="E56" s="175"/>
      <c r="F56" s="175"/>
      <c r="G56" s="94"/>
      <c r="H56" s="129"/>
      <c r="I56" s="186"/>
      <c r="J56" s="187"/>
      <c r="K56" s="141"/>
      <c r="L56" s="142"/>
      <c r="M56" s="130"/>
      <c r="N56" s="131"/>
      <c r="O56" s="111"/>
      <c r="P56" s="20"/>
      <c r="Q56" s="20">
        <f t="shared" si="9"/>
        <v>0</v>
      </c>
      <c r="R56" s="20">
        <f t="shared" si="10"/>
        <v>0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</row>
    <row r="57" spans="1:68" s="92" customFormat="1">
      <c r="A57" s="174" t="str">
        <f>IF(F54:F57="","", COUNTA($F$9:F57))</f>
        <v/>
      </c>
      <c r="B57" s="89"/>
      <c r="C57" s="89"/>
      <c r="D57" s="138" t="s">
        <v>136</v>
      </c>
      <c r="E57" s="175"/>
      <c r="F57" s="175"/>
      <c r="G57" s="94"/>
      <c r="H57" s="129"/>
      <c r="I57" s="186"/>
      <c r="J57" s="187"/>
      <c r="K57" s="141"/>
      <c r="L57" s="142"/>
      <c r="M57" s="130"/>
      <c r="N57" s="131"/>
      <c r="O57" s="111"/>
      <c r="P57" s="20"/>
      <c r="Q57" s="20">
        <f t="shared" si="9"/>
        <v>0</v>
      </c>
      <c r="R57" s="20">
        <f t="shared" si="10"/>
        <v>0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</row>
    <row r="58" spans="1:68" s="92" customFormat="1">
      <c r="A58" s="174">
        <f>IF(F55:F58="","", COUNTA($F$9:F58))</f>
        <v>34</v>
      </c>
      <c r="B58" s="89" t="s">
        <v>285</v>
      </c>
      <c r="C58" s="89" t="s">
        <v>285</v>
      </c>
      <c r="D58" s="176" t="s">
        <v>137</v>
      </c>
      <c r="E58" s="175">
        <v>931.98</v>
      </c>
      <c r="F58" s="9">
        <v>0.1</v>
      </c>
      <c r="G58" s="94">
        <f t="shared" ref="G58" si="41">E58+(F58*E58)</f>
        <v>1025.1780000000001</v>
      </c>
      <c r="H58" s="129" t="s">
        <v>114</v>
      </c>
      <c r="I58" s="186">
        <v>3.83</v>
      </c>
      <c r="J58" s="187">
        <v>8.16</v>
      </c>
      <c r="K58" s="141">
        <f t="shared" ref="K58" si="42">G58*I58</f>
        <v>3926.4317400000004</v>
      </c>
      <c r="L58" s="142">
        <f t="shared" ref="L58" si="43">G58*J58</f>
        <v>8365.4524800000017</v>
      </c>
      <c r="M58" s="130">
        <f t="shared" ref="M58" si="44">I58+J58</f>
        <v>11.99</v>
      </c>
      <c r="N58" s="131">
        <f t="shared" ref="N58" si="45">K58+L58</f>
        <v>12291.884220000002</v>
      </c>
      <c r="O58" s="111"/>
      <c r="P58" s="20" t="s">
        <v>294</v>
      </c>
      <c r="Q58" s="20">
        <f t="shared" si="9"/>
        <v>12291.884220000002</v>
      </c>
      <c r="R58" s="20">
        <f t="shared" si="10"/>
        <v>0</v>
      </c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</row>
    <row r="59" spans="1:68" s="92" customFormat="1">
      <c r="A59" s="174" t="str">
        <f>IF(F56:F59="","", COUNTA($F$9:F59))</f>
        <v/>
      </c>
      <c r="B59" s="89"/>
      <c r="C59" s="89"/>
      <c r="D59" s="138" t="s">
        <v>138</v>
      </c>
      <c r="E59" s="175"/>
      <c r="F59" s="175"/>
      <c r="G59" s="94"/>
      <c r="H59" s="129"/>
      <c r="I59" s="186"/>
      <c r="J59" s="187"/>
      <c r="K59" s="141"/>
      <c r="L59" s="142"/>
      <c r="M59" s="130"/>
      <c r="N59" s="131"/>
      <c r="O59" s="111"/>
      <c r="P59" s="20" t="s">
        <v>294</v>
      </c>
      <c r="Q59" s="20">
        <f t="shared" si="9"/>
        <v>0</v>
      </c>
      <c r="R59" s="20">
        <f t="shared" si="10"/>
        <v>0</v>
      </c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</row>
    <row r="60" spans="1:68" s="92" customFormat="1">
      <c r="A60" s="174">
        <f>IF(F57:F60="","", COUNTA($F$9:F60))</f>
        <v>35</v>
      </c>
      <c r="B60" s="89" t="s">
        <v>285</v>
      </c>
      <c r="C60" s="89" t="s">
        <v>285</v>
      </c>
      <c r="D60" s="176" t="s">
        <v>139</v>
      </c>
      <c r="E60" s="175">
        <v>2</v>
      </c>
      <c r="F60" s="9">
        <v>0</v>
      </c>
      <c r="G60" s="94">
        <f t="shared" ref="G60" si="46">E60+(F60*E60)</f>
        <v>2</v>
      </c>
      <c r="H60" s="129" t="s">
        <v>106</v>
      </c>
      <c r="I60" s="186">
        <v>73.56</v>
      </c>
      <c r="J60" s="187">
        <v>189.42</v>
      </c>
      <c r="K60" s="141">
        <f t="shared" ref="K60" si="47">G60*I60</f>
        <v>147.12</v>
      </c>
      <c r="L60" s="142">
        <f t="shared" ref="L60" si="48">G60*J60</f>
        <v>378.84</v>
      </c>
      <c r="M60" s="130">
        <f t="shared" ref="M60" si="49">I60+J60</f>
        <v>262.98</v>
      </c>
      <c r="N60" s="131">
        <f t="shared" ref="N60" si="50">K60+L60</f>
        <v>525.96</v>
      </c>
      <c r="O60" s="111"/>
      <c r="P60" s="20" t="s">
        <v>294</v>
      </c>
      <c r="Q60" s="20">
        <f t="shared" si="9"/>
        <v>525.96</v>
      </c>
      <c r="R60" s="20">
        <f t="shared" si="10"/>
        <v>0</v>
      </c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</row>
    <row r="61" spans="1:68" s="92" customFormat="1">
      <c r="A61" s="174" t="str">
        <f>IF(F58:F61="","", COUNTA($F$9:F61))</f>
        <v/>
      </c>
      <c r="B61" s="89"/>
      <c r="C61" s="89"/>
      <c r="D61" s="138" t="s">
        <v>132</v>
      </c>
      <c r="E61" s="175"/>
      <c r="F61" s="175"/>
      <c r="G61" s="94"/>
      <c r="H61" s="129"/>
      <c r="I61" s="186"/>
      <c r="J61" s="187"/>
      <c r="K61" s="141"/>
      <c r="L61" s="142"/>
      <c r="M61" s="130"/>
      <c r="N61" s="131"/>
      <c r="O61" s="111"/>
      <c r="P61" s="20"/>
      <c r="Q61" s="20">
        <f t="shared" si="9"/>
        <v>0</v>
      </c>
      <c r="R61" s="20">
        <f t="shared" si="10"/>
        <v>0</v>
      </c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</row>
    <row r="62" spans="1:68" s="92" customFormat="1">
      <c r="A62" s="174" t="str">
        <f>IF(F59:F62="","", COUNTA($F$9:F62))</f>
        <v/>
      </c>
      <c r="B62" s="89"/>
      <c r="C62" s="89"/>
      <c r="D62" s="138" t="s">
        <v>140</v>
      </c>
      <c r="E62" s="175"/>
      <c r="F62" s="175"/>
      <c r="G62" s="94"/>
      <c r="H62" s="129"/>
      <c r="I62" s="186"/>
      <c r="J62" s="187"/>
      <c r="K62" s="141"/>
      <c r="L62" s="142"/>
      <c r="M62" s="130"/>
      <c r="N62" s="131"/>
      <c r="O62" s="111"/>
      <c r="P62" s="20" t="s">
        <v>295</v>
      </c>
      <c r="Q62" s="20">
        <f t="shared" si="9"/>
        <v>0</v>
      </c>
      <c r="R62" s="20">
        <f t="shared" si="10"/>
        <v>0</v>
      </c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</row>
    <row r="63" spans="1:68" s="92" customFormat="1">
      <c r="A63" s="174">
        <f>IF(F60:F63="","", COUNTA($F$9:F63))</f>
        <v>36</v>
      </c>
      <c r="B63" s="89" t="s">
        <v>285</v>
      </c>
      <c r="C63" s="89" t="s">
        <v>285</v>
      </c>
      <c r="D63" s="176" t="s">
        <v>141</v>
      </c>
      <c r="E63" s="175">
        <v>3.54</v>
      </c>
      <c r="F63" s="9">
        <v>0.1</v>
      </c>
      <c r="G63" s="94">
        <f t="shared" ref="G63" si="51">E63+(F63*E63)</f>
        <v>3.8940000000000001</v>
      </c>
      <c r="H63" s="129" t="s">
        <v>142</v>
      </c>
      <c r="I63" s="186">
        <v>178.45</v>
      </c>
      <c r="J63" s="187">
        <v>483.61</v>
      </c>
      <c r="K63" s="141">
        <f t="shared" ref="K63" si="52">G63*I63</f>
        <v>694.88429999999994</v>
      </c>
      <c r="L63" s="142">
        <f t="shared" ref="L63" si="53">G63*J63</f>
        <v>1883.1773400000002</v>
      </c>
      <c r="M63" s="130">
        <f t="shared" ref="M63" si="54">I63+J63</f>
        <v>662.06</v>
      </c>
      <c r="N63" s="131">
        <f t="shared" ref="N63" si="55">K63+L63</f>
        <v>2578.0616399999999</v>
      </c>
      <c r="O63" s="111"/>
      <c r="P63" s="20" t="s">
        <v>295</v>
      </c>
      <c r="Q63" s="20">
        <f t="shared" si="9"/>
        <v>0</v>
      </c>
      <c r="R63" s="20">
        <f t="shared" si="10"/>
        <v>2578.0616399999999</v>
      </c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</row>
    <row r="64" spans="1:68" s="92" customFormat="1">
      <c r="A64" s="174"/>
      <c r="B64" s="89"/>
      <c r="C64" s="89"/>
      <c r="D64" s="180" t="s">
        <v>290</v>
      </c>
      <c r="E64" s="175"/>
      <c r="F64" s="9"/>
      <c r="G64" s="94"/>
      <c r="H64" s="129"/>
      <c r="I64" s="186"/>
      <c r="J64" s="187"/>
      <c r="K64" s="141">
        <v>10800</v>
      </c>
      <c r="L64" s="142">
        <v>10800</v>
      </c>
      <c r="M64" s="130"/>
      <c r="N64" s="131">
        <f>L64+K64</f>
        <v>21600</v>
      </c>
      <c r="O64" s="111"/>
      <c r="P64" s="20" t="s">
        <v>295</v>
      </c>
      <c r="Q64" s="20">
        <f t="shared" si="9"/>
        <v>0</v>
      </c>
      <c r="R64" s="20">
        <f t="shared" si="10"/>
        <v>21600</v>
      </c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</row>
    <row r="65" spans="1:68" s="92" customFormat="1">
      <c r="A65" s="174" t="str">
        <f>IF(F61:F65="","", COUNTA($F$9:F65))</f>
        <v/>
      </c>
      <c r="B65" s="89"/>
      <c r="C65" s="89"/>
      <c r="D65" s="138" t="s">
        <v>143</v>
      </c>
      <c r="E65" s="175"/>
      <c r="F65" s="175"/>
      <c r="G65" s="94"/>
      <c r="H65" s="129"/>
      <c r="I65" s="186"/>
      <c r="J65" s="187"/>
      <c r="K65" s="141"/>
      <c r="L65" s="142"/>
      <c r="M65" s="130"/>
      <c r="N65" s="131"/>
      <c r="O65" s="111"/>
      <c r="P65" s="20" t="s">
        <v>295</v>
      </c>
      <c r="Q65" s="20">
        <f t="shared" si="9"/>
        <v>0</v>
      </c>
      <c r="R65" s="20">
        <f t="shared" si="10"/>
        <v>0</v>
      </c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</row>
    <row r="66" spans="1:68" s="92" customFormat="1" ht="46.5">
      <c r="A66" s="174">
        <f>IF(F62:F66="","", COUNTA($F$9:F66))</f>
        <v>37</v>
      </c>
      <c r="B66" s="89" t="s">
        <v>285</v>
      </c>
      <c r="C66" s="89" t="s">
        <v>285</v>
      </c>
      <c r="D66" s="177" t="s">
        <v>144</v>
      </c>
      <c r="E66" s="175">
        <v>22.43</v>
      </c>
      <c r="F66" s="9">
        <v>0.1</v>
      </c>
      <c r="G66" s="94">
        <f t="shared" ref="G66" si="56">E66+(F66*E66)</f>
        <v>24.672999999999998</v>
      </c>
      <c r="H66" s="129" t="s">
        <v>142</v>
      </c>
      <c r="I66" s="186">
        <v>170.23</v>
      </c>
      <c r="J66" s="187">
        <v>471.64</v>
      </c>
      <c r="K66" s="141">
        <f t="shared" ref="K66" si="57">G66*I66</f>
        <v>4200.0847899999999</v>
      </c>
      <c r="L66" s="142">
        <f t="shared" ref="L66" si="58">G66*J66</f>
        <v>11636.773719999999</v>
      </c>
      <c r="M66" s="130">
        <f t="shared" ref="M66" si="59">I66+J66</f>
        <v>641.87</v>
      </c>
      <c r="N66" s="131">
        <f t="shared" ref="N66" si="60">K66+L66</f>
        <v>15836.858509999998</v>
      </c>
      <c r="O66" s="111"/>
      <c r="P66" s="20" t="s">
        <v>295</v>
      </c>
      <c r="Q66" s="20">
        <f t="shared" si="9"/>
        <v>0</v>
      </c>
      <c r="R66" s="20">
        <f t="shared" si="10"/>
        <v>15836.858509999998</v>
      </c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</row>
    <row r="67" spans="1:68" s="92" customFormat="1">
      <c r="A67" s="174" t="str">
        <f>IF(F63:F67="","", COUNTA($F$9:F67))</f>
        <v/>
      </c>
      <c r="B67" s="89"/>
      <c r="C67" s="89"/>
      <c r="D67" s="138" t="s">
        <v>145</v>
      </c>
      <c r="E67" s="175"/>
      <c r="F67" s="175"/>
      <c r="G67" s="94"/>
      <c r="H67" s="129"/>
      <c r="I67" s="186"/>
      <c r="J67" s="187"/>
      <c r="K67" s="141"/>
      <c r="L67" s="142"/>
      <c r="M67" s="130"/>
      <c r="N67" s="131"/>
      <c r="O67" s="111"/>
      <c r="P67" s="20" t="s">
        <v>295</v>
      </c>
      <c r="Q67" s="20">
        <f t="shared" si="9"/>
        <v>0</v>
      </c>
      <c r="R67" s="20">
        <f t="shared" si="10"/>
        <v>0</v>
      </c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</row>
    <row r="68" spans="1:68" s="92" customFormat="1">
      <c r="A68" s="174">
        <f>IF(F65:F68="","", COUNTA($F$9:F68))</f>
        <v>38</v>
      </c>
      <c r="B68" s="89" t="s">
        <v>285</v>
      </c>
      <c r="C68" s="89" t="s">
        <v>285</v>
      </c>
      <c r="D68" s="176" t="s">
        <v>146</v>
      </c>
      <c r="E68" s="175">
        <v>68.41</v>
      </c>
      <c r="F68" s="9">
        <v>0.1</v>
      </c>
      <c r="G68" s="94">
        <f t="shared" ref="G68:G69" si="61">E68+(F68*E68)</f>
        <v>75.250999999999991</v>
      </c>
      <c r="H68" s="129" t="s">
        <v>142</v>
      </c>
      <c r="I68" s="186">
        <v>184.01</v>
      </c>
      <c r="J68" s="187">
        <v>492.08</v>
      </c>
      <c r="K68" s="141">
        <f t="shared" ref="K68:K69" si="62">G68*I68</f>
        <v>13846.936509999998</v>
      </c>
      <c r="L68" s="142">
        <f t="shared" ref="L68:L69" si="63">G68*J68</f>
        <v>37029.512079999993</v>
      </c>
      <c r="M68" s="130">
        <f t="shared" ref="M68:M69" si="64">I68+J68</f>
        <v>676.08999999999992</v>
      </c>
      <c r="N68" s="131">
        <f t="shared" ref="N68:N69" si="65">K68+L68</f>
        <v>50876.448589999993</v>
      </c>
      <c r="O68" s="111"/>
      <c r="P68" s="20" t="s">
        <v>295</v>
      </c>
      <c r="Q68" s="20">
        <f t="shared" si="9"/>
        <v>0</v>
      </c>
      <c r="R68" s="20">
        <f t="shared" si="10"/>
        <v>50876.448589999993</v>
      </c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</row>
    <row r="69" spans="1:68" s="92" customFormat="1">
      <c r="A69" s="174">
        <f>IF(F66:F69="","", COUNTA($F$9:F69))</f>
        <v>39</v>
      </c>
      <c r="B69" s="89" t="s">
        <v>285</v>
      </c>
      <c r="C69" s="89" t="s">
        <v>285</v>
      </c>
      <c r="D69" s="176" t="s">
        <v>147</v>
      </c>
      <c r="E69" s="175">
        <v>2756.69</v>
      </c>
      <c r="F69" s="9">
        <v>0.1</v>
      </c>
      <c r="G69" s="94">
        <f t="shared" si="61"/>
        <v>3032.3589999999999</v>
      </c>
      <c r="H69" s="129" t="s">
        <v>114</v>
      </c>
      <c r="I69" s="186">
        <v>0.62</v>
      </c>
      <c r="J69" s="187">
        <v>0.76</v>
      </c>
      <c r="K69" s="141">
        <f t="shared" si="62"/>
        <v>1880.06258</v>
      </c>
      <c r="L69" s="142">
        <f t="shared" si="63"/>
        <v>2304.5928399999998</v>
      </c>
      <c r="M69" s="130">
        <f t="shared" si="64"/>
        <v>1.38</v>
      </c>
      <c r="N69" s="131">
        <f t="shared" si="65"/>
        <v>4184.65542</v>
      </c>
      <c r="O69" s="111"/>
      <c r="P69" s="20" t="s">
        <v>295</v>
      </c>
      <c r="Q69" s="20">
        <f t="shared" si="9"/>
        <v>0</v>
      </c>
      <c r="R69" s="20">
        <f t="shared" si="10"/>
        <v>4184.65542</v>
      </c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</row>
    <row r="70" spans="1:68" s="92" customFormat="1">
      <c r="A70" s="174" t="str">
        <f>IF(F67:F70="","", COUNTA($F$9:F70))</f>
        <v/>
      </c>
      <c r="B70" s="89"/>
      <c r="C70" s="89"/>
      <c r="D70" s="138" t="s">
        <v>136</v>
      </c>
      <c r="E70" s="175"/>
      <c r="F70" s="175"/>
      <c r="G70" s="94"/>
      <c r="H70" s="129"/>
      <c r="I70" s="186"/>
      <c r="J70" s="187"/>
      <c r="K70" s="141"/>
      <c r="L70" s="142"/>
      <c r="M70" s="130"/>
      <c r="N70" s="131"/>
      <c r="O70" s="111"/>
      <c r="P70" s="20" t="s">
        <v>295</v>
      </c>
      <c r="Q70" s="20">
        <f t="shared" si="9"/>
        <v>0</v>
      </c>
      <c r="R70" s="20">
        <f t="shared" si="10"/>
        <v>0</v>
      </c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</row>
    <row r="71" spans="1:68" s="92" customFormat="1" ht="46.5">
      <c r="A71" s="174">
        <f>IF(F68:F71="","", COUNTA($F$9:F71))</f>
        <v>40</v>
      </c>
      <c r="B71" s="89" t="s">
        <v>285</v>
      </c>
      <c r="C71" s="89" t="s">
        <v>285</v>
      </c>
      <c r="D71" s="177" t="s">
        <v>148</v>
      </c>
      <c r="E71" s="175">
        <v>1997.73</v>
      </c>
      <c r="F71" s="9">
        <v>0.1</v>
      </c>
      <c r="G71" s="94">
        <f t="shared" ref="G71" si="66">E71+(F71*E71)</f>
        <v>2197.5030000000002</v>
      </c>
      <c r="H71" s="129" t="s">
        <v>114</v>
      </c>
      <c r="I71" s="186">
        <v>3.83</v>
      </c>
      <c r="J71" s="187">
        <v>8.16</v>
      </c>
      <c r="K71" s="141">
        <f t="shared" ref="K71" si="67">G71*I71</f>
        <v>8416.43649</v>
      </c>
      <c r="L71" s="142">
        <f t="shared" ref="L71" si="68">G71*J71</f>
        <v>17931.624480000002</v>
      </c>
      <c r="M71" s="130">
        <f t="shared" ref="M71" si="69">I71+J71</f>
        <v>11.99</v>
      </c>
      <c r="N71" s="131">
        <f t="shared" ref="N71" si="70">K71+L71</f>
        <v>26348.060970000002</v>
      </c>
      <c r="O71" s="111"/>
      <c r="P71" s="20" t="s">
        <v>295</v>
      </c>
      <c r="Q71" s="20">
        <f t="shared" si="9"/>
        <v>0</v>
      </c>
      <c r="R71" s="20">
        <f t="shared" si="10"/>
        <v>26348.060970000002</v>
      </c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</row>
    <row r="72" spans="1:68" s="92" customFormat="1">
      <c r="A72" s="174" t="str">
        <f>IF(F69:F72="","", COUNTA($F$9:F72))</f>
        <v/>
      </c>
      <c r="B72" s="89"/>
      <c r="C72" s="89"/>
      <c r="D72" s="138" t="s">
        <v>149</v>
      </c>
      <c r="E72" s="175"/>
      <c r="F72" s="175"/>
      <c r="G72" s="94"/>
      <c r="H72" s="129"/>
      <c r="I72" s="186"/>
      <c r="J72" s="187"/>
      <c r="K72" s="141"/>
      <c r="L72" s="142"/>
      <c r="M72" s="130"/>
      <c r="N72" s="131"/>
      <c r="O72" s="111"/>
      <c r="P72" s="20" t="s">
        <v>295</v>
      </c>
      <c r="Q72" s="20">
        <f t="shared" si="9"/>
        <v>0</v>
      </c>
      <c r="R72" s="20">
        <f t="shared" si="10"/>
        <v>0</v>
      </c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</row>
    <row r="73" spans="1:68" s="92" customFormat="1">
      <c r="A73" s="174">
        <f>IF(F70:F73="","", COUNTA($F$9:F73))</f>
        <v>41</v>
      </c>
      <c r="B73" s="89" t="s">
        <v>285</v>
      </c>
      <c r="C73" s="89" t="s">
        <v>285</v>
      </c>
      <c r="D73" s="176" t="s">
        <v>150</v>
      </c>
      <c r="E73" s="175">
        <v>6</v>
      </c>
      <c r="F73" s="9">
        <v>0</v>
      </c>
      <c r="G73" s="94">
        <f t="shared" ref="G73" si="71">E73+(F73*E73)</f>
        <v>6</v>
      </c>
      <c r="H73" s="129" t="s">
        <v>106</v>
      </c>
      <c r="I73" s="186">
        <v>68.42</v>
      </c>
      <c r="J73" s="187">
        <v>189.334</v>
      </c>
      <c r="K73" s="141">
        <f t="shared" ref="K73" si="72">G73*I73</f>
        <v>410.52</v>
      </c>
      <c r="L73" s="142">
        <f t="shared" ref="L73" si="73">G73*J73</f>
        <v>1136.0039999999999</v>
      </c>
      <c r="M73" s="130">
        <f t="shared" ref="M73" si="74">I73+J73</f>
        <v>257.75400000000002</v>
      </c>
      <c r="N73" s="131">
        <f t="shared" ref="N73" si="75">K73+L73</f>
        <v>1546.5239999999999</v>
      </c>
      <c r="O73" s="111"/>
      <c r="P73" s="20" t="s">
        <v>295</v>
      </c>
      <c r="Q73" s="20">
        <f t="shared" si="9"/>
        <v>0</v>
      </c>
      <c r="R73" s="20">
        <f t="shared" si="10"/>
        <v>1546.5239999999999</v>
      </c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</row>
    <row r="74" spans="1:68" s="92" customFormat="1">
      <c r="A74" s="174" t="str">
        <f>IF(F71:F74="","", COUNTA($F$9:F74))</f>
        <v/>
      </c>
      <c r="B74" s="89"/>
      <c r="C74" s="89"/>
      <c r="D74" s="138" t="s">
        <v>151</v>
      </c>
      <c r="E74" s="175"/>
      <c r="F74" s="175"/>
      <c r="G74" s="94"/>
      <c r="H74" s="129"/>
      <c r="I74" s="186"/>
      <c r="J74" s="187"/>
      <c r="K74" s="141"/>
      <c r="L74" s="142"/>
      <c r="M74" s="130"/>
      <c r="N74" s="131"/>
      <c r="O74" s="111"/>
      <c r="P74" s="20" t="s">
        <v>295</v>
      </c>
      <c r="Q74" s="20">
        <f t="shared" si="9"/>
        <v>0</v>
      </c>
      <c r="R74" s="20">
        <f t="shared" si="10"/>
        <v>0</v>
      </c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</row>
    <row r="75" spans="1:68" s="92" customFormat="1">
      <c r="A75" s="174">
        <f>IF(F72:F75="","", COUNTA($F$9:F75))</f>
        <v>42</v>
      </c>
      <c r="B75" s="89" t="s">
        <v>285</v>
      </c>
      <c r="C75" s="89" t="s">
        <v>285</v>
      </c>
      <c r="D75" s="176" t="s">
        <v>152</v>
      </c>
      <c r="E75" s="175">
        <v>333.1</v>
      </c>
      <c r="F75" s="9">
        <v>0.1</v>
      </c>
      <c r="G75" s="94">
        <f t="shared" ref="G75" si="76">E75+(F75*E75)</f>
        <v>366.41</v>
      </c>
      <c r="H75" s="129" t="s">
        <v>114</v>
      </c>
      <c r="I75" s="186">
        <v>3.71</v>
      </c>
      <c r="J75" s="187">
        <v>7.76</v>
      </c>
      <c r="K75" s="141">
        <f t="shared" ref="K75" si="77">G75*I75</f>
        <v>1359.3811000000001</v>
      </c>
      <c r="L75" s="142">
        <f t="shared" ref="L75" si="78">G75*J75</f>
        <v>2843.3416000000002</v>
      </c>
      <c r="M75" s="130">
        <f t="shared" ref="M75" si="79">I75+J75</f>
        <v>11.469999999999999</v>
      </c>
      <c r="N75" s="131">
        <f t="shared" ref="N75" si="80">K75+L75</f>
        <v>4202.7227000000003</v>
      </c>
      <c r="O75" s="111"/>
      <c r="P75" s="20" t="s">
        <v>295</v>
      </c>
      <c r="Q75" s="20">
        <f t="shared" si="9"/>
        <v>0</v>
      </c>
      <c r="R75" s="20">
        <f t="shared" si="10"/>
        <v>4202.7227000000003</v>
      </c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</row>
    <row r="76" spans="1:68" s="92" customFormat="1">
      <c r="A76" s="174" t="str">
        <f>IF(F73:F76="","", COUNTA($F$9:F76))</f>
        <v/>
      </c>
      <c r="B76" s="89"/>
      <c r="C76" s="89"/>
      <c r="D76" s="138" t="s">
        <v>153</v>
      </c>
      <c r="E76" s="175"/>
      <c r="F76" s="175"/>
      <c r="G76" s="94"/>
      <c r="H76" s="129"/>
      <c r="I76" s="186"/>
      <c r="J76" s="187"/>
      <c r="K76" s="141"/>
      <c r="L76" s="142"/>
      <c r="M76" s="130"/>
      <c r="N76" s="131"/>
      <c r="O76" s="111"/>
      <c r="P76" s="20" t="s">
        <v>295</v>
      </c>
      <c r="Q76" s="20">
        <f t="shared" si="9"/>
        <v>0</v>
      </c>
      <c r="R76" s="20">
        <f t="shared" si="10"/>
        <v>0</v>
      </c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</row>
    <row r="77" spans="1:68" s="92" customFormat="1">
      <c r="A77" s="174">
        <f>IF(F74:F77="","", COUNTA($F$9:F77))</f>
        <v>43</v>
      </c>
      <c r="B77" s="89" t="s">
        <v>285</v>
      </c>
      <c r="C77" s="89" t="s">
        <v>285</v>
      </c>
      <c r="D77" s="176" t="s">
        <v>154</v>
      </c>
      <c r="E77" s="175">
        <v>84.79</v>
      </c>
      <c r="F77" s="9">
        <v>0.1</v>
      </c>
      <c r="G77" s="94">
        <f t="shared" ref="G77" si="81">E77+(F77*E77)</f>
        <v>93.269000000000005</v>
      </c>
      <c r="H77" s="129" t="s">
        <v>114</v>
      </c>
      <c r="I77" s="186">
        <v>5.85</v>
      </c>
      <c r="J77" s="187">
        <v>15.47</v>
      </c>
      <c r="K77" s="141">
        <f t="shared" ref="K77" si="82">G77*I77</f>
        <v>545.62365</v>
      </c>
      <c r="L77" s="142">
        <f t="shared" ref="L77" si="83">G77*J77</f>
        <v>1442.8714300000001</v>
      </c>
      <c r="M77" s="130">
        <f t="shared" ref="M77" si="84">I77+J77</f>
        <v>21.32</v>
      </c>
      <c r="N77" s="131">
        <f t="shared" ref="N77" si="85">K77+L77</f>
        <v>1988.4950800000001</v>
      </c>
      <c r="O77" s="111"/>
      <c r="P77" s="20" t="s">
        <v>295</v>
      </c>
      <c r="Q77" s="20">
        <f t="shared" si="9"/>
        <v>0</v>
      </c>
      <c r="R77" s="20">
        <f t="shared" si="10"/>
        <v>1988.4950800000001</v>
      </c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</row>
    <row r="78" spans="1:68" s="92" customFormat="1">
      <c r="A78" s="174" t="str">
        <f>IF(F75:F78="","", COUNTA($F$9:F78))</f>
        <v/>
      </c>
      <c r="B78" s="89"/>
      <c r="C78" s="110"/>
      <c r="D78" s="196" t="s">
        <v>286</v>
      </c>
      <c r="E78" s="140"/>
      <c r="F78" s="9"/>
      <c r="G78" s="94"/>
      <c r="H78" s="129"/>
      <c r="I78" s="186"/>
      <c r="J78" s="187"/>
      <c r="K78" s="141"/>
      <c r="L78" s="142"/>
      <c r="M78" s="130"/>
      <c r="N78" s="131"/>
      <c r="O78" s="111"/>
      <c r="P78" s="20" t="s">
        <v>295</v>
      </c>
      <c r="Q78" s="20">
        <f t="shared" si="9"/>
        <v>0</v>
      </c>
      <c r="R78" s="20">
        <f t="shared" si="10"/>
        <v>0</v>
      </c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</row>
    <row r="79" spans="1:68" s="92" customFormat="1" ht="16" thickBot="1">
      <c r="A79" s="174"/>
      <c r="B79" s="89"/>
      <c r="C79" s="110"/>
      <c r="D79" s="196"/>
      <c r="E79" s="197"/>
      <c r="F79" s="198"/>
      <c r="G79" s="199"/>
      <c r="H79" s="200"/>
      <c r="I79" s="201"/>
      <c r="J79" s="202"/>
      <c r="K79" s="203"/>
      <c r="L79" s="204"/>
      <c r="M79" s="205"/>
      <c r="N79" s="206"/>
      <c r="O79" s="111"/>
      <c r="P79" s="20"/>
      <c r="Q79" s="20">
        <f t="shared" si="9"/>
        <v>0</v>
      </c>
      <c r="R79" s="20">
        <f t="shared" si="10"/>
        <v>0</v>
      </c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</row>
    <row r="80" spans="1:68" ht="16" thickBot="1">
      <c r="A80" s="174" t="str">
        <f>IF(F76:F80="","", COUNTA($F$9:F80))</f>
        <v/>
      </c>
      <c r="B80" s="8"/>
      <c r="C80" s="73"/>
      <c r="D80" s="10" t="s">
        <v>55</v>
      </c>
      <c r="E80" s="11"/>
      <c r="F80" s="12"/>
      <c r="G80" s="12"/>
      <c r="H80" s="13"/>
      <c r="I80" s="188"/>
      <c r="J80" s="188"/>
      <c r="K80" s="102">
        <f>SUM(K56:K78)</f>
        <v>46227.481159999996</v>
      </c>
      <c r="L80" s="102">
        <f>SUM(L56:L78)</f>
        <v>95752.189969999992</v>
      </c>
      <c r="M80" s="102"/>
      <c r="N80" s="103">
        <f>L80+K80</f>
        <v>141979.67112999997</v>
      </c>
      <c r="O80" s="104">
        <f>SUM(N56:N78)</f>
        <v>141979.67113</v>
      </c>
      <c r="P80" s="20"/>
      <c r="Q80" s="20">
        <f t="shared" si="9"/>
        <v>0</v>
      </c>
      <c r="R80" s="20">
        <f t="shared" si="10"/>
        <v>0</v>
      </c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</row>
    <row r="81" spans="1:68">
      <c r="A81" s="174" t="str">
        <f>IF(F77:F81="","", COUNTA($F$9:F81))</f>
        <v/>
      </c>
      <c r="B81" s="14"/>
      <c r="C81" s="74"/>
      <c r="D81" s="15"/>
      <c r="E81" s="16"/>
      <c r="F81" s="17"/>
      <c r="G81" s="18"/>
      <c r="H81" s="19"/>
      <c r="I81" s="189"/>
      <c r="J81" s="189"/>
      <c r="K81" s="21"/>
      <c r="L81" s="21"/>
      <c r="M81" s="21"/>
      <c r="N81" s="33"/>
      <c r="O81" s="105"/>
      <c r="P81" s="20"/>
      <c r="Q81" s="20">
        <f t="shared" si="9"/>
        <v>0</v>
      </c>
      <c r="R81" s="20">
        <f t="shared" si="10"/>
        <v>0</v>
      </c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1:68">
      <c r="A82" s="174" t="str">
        <f>IF(F78:F82="","", COUNTA($F$9:F82))</f>
        <v/>
      </c>
      <c r="B82" s="113"/>
      <c r="C82" s="169" t="s">
        <v>56</v>
      </c>
      <c r="D82" s="170" t="s">
        <v>57</v>
      </c>
      <c r="E82" s="171"/>
      <c r="F82" s="172"/>
      <c r="G82" s="94"/>
      <c r="H82" s="129"/>
      <c r="I82" s="186"/>
      <c r="J82" s="186"/>
      <c r="K82" s="156"/>
      <c r="L82" s="156"/>
      <c r="M82" s="156"/>
      <c r="N82" s="157"/>
      <c r="O82" s="173"/>
      <c r="P82" s="20"/>
      <c r="Q82" s="20">
        <f t="shared" si="9"/>
        <v>0</v>
      </c>
      <c r="R82" s="20">
        <f t="shared" si="10"/>
        <v>0</v>
      </c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</row>
    <row r="83" spans="1:68" s="92" customFormat="1">
      <c r="A83" s="174" t="str">
        <f>IF(F80:F83="","", COUNTA($F$9:F83))</f>
        <v/>
      </c>
      <c r="B83" s="89"/>
      <c r="C83" s="89"/>
      <c r="D83" s="138" t="s">
        <v>132</v>
      </c>
      <c r="E83" s="175"/>
      <c r="F83" s="175"/>
      <c r="G83" s="94"/>
      <c r="H83" s="129"/>
      <c r="I83" s="186"/>
      <c r="J83" s="187"/>
      <c r="K83" s="141"/>
      <c r="L83" s="142"/>
      <c r="M83" s="130"/>
      <c r="N83" s="131"/>
      <c r="O83" s="111"/>
      <c r="P83" s="20"/>
      <c r="Q83" s="20">
        <f t="shared" si="9"/>
        <v>0</v>
      </c>
      <c r="R83" s="20">
        <f t="shared" si="10"/>
        <v>0</v>
      </c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</row>
    <row r="84" spans="1:68" s="92" customFormat="1">
      <c r="A84" s="174" t="str">
        <f>IF(F81:F84="","", COUNTA($F$9:F84))</f>
        <v/>
      </c>
      <c r="B84" s="89"/>
      <c r="C84" s="89"/>
      <c r="D84" s="138" t="s">
        <v>155</v>
      </c>
      <c r="E84" s="175"/>
      <c r="F84" s="175"/>
      <c r="G84" s="94"/>
      <c r="H84" s="129"/>
      <c r="I84" s="186"/>
      <c r="J84" s="187"/>
      <c r="K84" s="141"/>
      <c r="L84" s="142"/>
      <c r="M84" s="130"/>
      <c r="N84" s="131"/>
      <c r="O84" s="111"/>
      <c r="P84" s="20"/>
      <c r="Q84" s="20">
        <f t="shared" si="9"/>
        <v>0</v>
      </c>
      <c r="R84" s="20">
        <f t="shared" si="10"/>
        <v>0</v>
      </c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</row>
    <row r="85" spans="1:68" s="92" customFormat="1">
      <c r="A85" s="174">
        <f>IF(F82:F85="","", COUNTA($F$9:F85))</f>
        <v>44</v>
      </c>
      <c r="B85" s="89" t="s">
        <v>285</v>
      </c>
      <c r="C85" s="89" t="s">
        <v>285</v>
      </c>
      <c r="D85" s="176" t="s">
        <v>156</v>
      </c>
      <c r="E85" s="175">
        <v>173.75</v>
      </c>
      <c r="F85" s="9">
        <v>0.1</v>
      </c>
      <c r="G85" s="94">
        <f t="shared" ref="G85" si="86">E85+(F85*E85)</f>
        <v>191.125</v>
      </c>
      <c r="H85" s="129" t="s">
        <v>109</v>
      </c>
      <c r="I85" s="186">
        <v>9.7200000000000006</v>
      </c>
      <c r="J85" s="187">
        <v>34.57</v>
      </c>
      <c r="K85" s="141">
        <f t="shared" ref="K85" si="87">G85*I85</f>
        <v>1857.7350000000001</v>
      </c>
      <c r="L85" s="142">
        <f t="shared" ref="L85" si="88">G85*J85</f>
        <v>6607.1912499999999</v>
      </c>
      <c r="M85" s="130">
        <f t="shared" ref="M85" si="89">I85+J85</f>
        <v>44.29</v>
      </c>
      <c r="N85" s="131">
        <f t="shared" ref="N85" si="90">K85+L85</f>
        <v>8464.9262500000004</v>
      </c>
      <c r="O85" s="111"/>
      <c r="P85" s="20" t="s">
        <v>295</v>
      </c>
      <c r="Q85" s="20">
        <f t="shared" si="9"/>
        <v>0</v>
      </c>
      <c r="R85" s="20">
        <f t="shared" si="10"/>
        <v>8464.9262500000004</v>
      </c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</row>
    <row r="86" spans="1:68" s="92" customFormat="1">
      <c r="A86" s="174" t="str">
        <f>IF(F83:F86="","", COUNTA($F$9:F86))</f>
        <v/>
      </c>
      <c r="B86" s="89"/>
      <c r="C86" s="89"/>
      <c r="D86" s="138" t="s">
        <v>157</v>
      </c>
      <c r="E86" s="175"/>
      <c r="F86" s="175"/>
      <c r="G86" s="94"/>
      <c r="H86" s="129"/>
      <c r="I86" s="186"/>
      <c r="J86" s="187"/>
      <c r="K86" s="141"/>
      <c r="L86" s="142"/>
      <c r="M86" s="130"/>
      <c r="N86" s="131"/>
      <c r="O86" s="111"/>
      <c r="P86" s="20" t="s">
        <v>295</v>
      </c>
      <c r="Q86" s="20">
        <f t="shared" ref="Q86:Q149" si="91">IF(P86="A",N86,0)</f>
        <v>0</v>
      </c>
      <c r="R86" s="20">
        <f t="shared" ref="R86:R149" si="92">IF($P86="N",$N86,0)</f>
        <v>0</v>
      </c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</row>
    <row r="87" spans="1:68" s="92" customFormat="1">
      <c r="A87" s="174">
        <f>IF(F84:F87="","", COUNTA($F$9:F87))</f>
        <v>45</v>
      </c>
      <c r="B87" s="89" t="s">
        <v>285</v>
      </c>
      <c r="C87" s="89" t="s">
        <v>285</v>
      </c>
      <c r="D87" s="180" t="s">
        <v>282</v>
      </c>
      <c r="E87" s="175">
        <v>442</v>
      </c>
      <c r="F87" s="9">
        <v>0.1</v>
      </c>
      <c r="G87" s="94">
        <f t="shared" ref="G87" si="93">E87+(F87*E87)</f>
        <v>486.2</v>
      </c>
      <c r="H87" s="129" t="s">
        <v>281</v>
      </c>
      <c r="I87" s="186">
        <v>1.68</v>
      </c>
      <c r="J87" s="187">
        <v>2.94</v>
      </c>
      <c r="K87" s="141">
        <f t="shared" ref="K87" si="94">G87*I87</f>
        <v>816.81599999999992</v>
      </c>
      <c r="L87" s="142">
        <f t="shared" ref="L87" si="95">G87*J87</f>
        <v>1429.4279999999999</v>
      </c>
      <c r="M87" s="130">
        <f t="shared" ref="M87" si="96">I87+J87</f>
        <v>4.62</v>
      </c>
      <c r="N87" s="131">
        <f t="shared" ref="N87" si="97">K87+L87</f>
        <v>2246.2439999999997</v>
      </c>
      <c r="O87" s="111"/>
      <c r="P87" s="20" t="s">
        <v>295</v>
      </c>
      <c r="Q87" s="20">
        <f t="shared" si="91"/>
        <v>0</v>
      </c>
      <c r="R87" s="20">
        <f t="shared" si="92"/>
        <v>2246.2439999999997</v>
      </c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</row>
    <row r="88" spans="1:68" s="92" customFormat="1" ht="16" thickBot="1">
      <c r="A88" s="174" t="str">
        <f>IF(F85:F88="","", COUNTA($F$9:F88))</f>
        <v/>
      </c>
      <c r="B88" s="89"/>
      <c r="C88" s="89"/>
      <c r="D88" s="137"/>
      <c r="E88" s="140"/>
      <c r="F88" s="9"/>
      <c r="G88" s="94"/>
      <c r="H88" s="129"/>
      <c r="I88" s="186"/>
      <c r="J88" s="187"/>
      <c r="K88" s="141"/>
      <c r="L88" s="142"/>
      <c r="M88" s="130"/>
      <c r="N88" s="131"/>
      <c r="O88" s="111"/>
      <c r="P88" s="20"/>
      <c r="Q88" s="20">
        <f t="shared" si="91"/>
        <v>0</v>
      </c>
      <c r="R88" s="20">
        <f t="shared" si="92"/>
        <v>0</v>
      </c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</row>
    <row r="89" spans="1:68" ht="16" thickBot="1">
      <c r="A89" s="174" t="str">
        <f>IF(F86:F89="","", COUNTA($F$9:F89))</f>
        <v/>
      </c>
      <c r="B89" s="8"/>
      <c r="C89" s="73"/>
      <c r="D89" s="10" t="s">
        <v>58</v>
      </c>
      <c r="E89" s="11"/>
      <c r="F89" s="12"/>
      <c r="G89" s="12"/>
      <c r="H89" s="13"/>
      <c r="I89" s="188"/>
      <c r="J89" s="188"/>
      <c r="K89" s="102">
        <f>SUM(K83:K88)</f>
        <v>2674.5509999999999</v>
      </c>
      <c r="L89" s="102">
        <f>SUM(L83:L88)</f>
        <v>8036.6192499999997</v>
      </c>
      <c r="M89" s="102"/>
      <c r="N89" s="103"/>
      <c r="O89" s="104">
        <f>SUM(N83:N88)</f>
        <v>10711.170249999999</v>
      </c>
      <c r="P89" s="20"/>
      <c r="Q89" s="20">
        <f t="shared" si="91"/>
        <v>0</v>
      </c>
      <c r="R89" s="20">
        <f t="shared" si="92"/>
        <v>0</v>
      </c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1:68">
      <c r="A90" s="174" t="str">
        <f>IF(F87:F90="","", COUNTA($F$9:F90))</f>
        <v/>
      </c>
      <c r="B90" s="14"/>
      <c r="C90" s="74"/>
      <c r="D90" s="15"/>
      <c r="E90" s="16"/>
      <c r="F90" s="17"/>
      <c r="G90" s="18"/>
      <c r="H90" s="19"/>
      <c r="I90" s="189"/>
      <c r="J90" s="189"/>
      <c r="K90" s="21"/>
      <c r="L90" s="21"/>
      <c r="M90" s="21"/>
      <c r="N90" s="33"/>
      <c r="O90" s="105"/>
      <c r="P90" s="20"/>
      <c r="Q90" s="20">
        <f t="shared" si="91"/>
        <v>0</v>
      </c>
      <c r="R90" s="20">
        <f t="shared" si="92"/>
        <v>0</v>
      </c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</row>
    <row r="91" spans="1:68">
      <c r="A91" s="174" t="str">
        <f>IF(F88:F91="","", COUNTA($F$9:F91))</f>
        <v/>
      </c>
      <c r="B91" s="113"/>
      <c r="C91" s="169" t="s">
        <v>59</v>
      </c>
      <c r="D91" s="170" t="s">
        <v>60</v>
      </c>
      <c r="E91" s="171"/>
      <c r="F91" s="172"/>
      <c r="G91" s="94"/>
      <c r="H91" s="129"/>
      <c r="I91" s="186"/>
      <c r="J91" s="186"/>
      <c r="K91" s="156"/>
      <c r="L91" s="156"/>
      <c r="M91" s="156"/>
      <c r="N91" s="157"/>
      <c r="O91" s="173"/>
      <c r="P91" s="20"/>
      <c r="Q91" s="20">
        <f t="shared" si="91"/>
        <v>0</v>
      </c>
      <c r="R91" s="20">
        <f t="shared" si="92"/>
        <v>0</v>
      </c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</row>
    <row r="92" spans="1:68" s="92" customFormat="1">
      <c r="A92" s="174" t="str">
        <f>IF(F89:F92="","", COUNTA($F$9:F92))</f>
        <v/>
      </c>
      <c r="B92" s="89"/>
      <c r="C92" s="89"/>
      <c r="D92" s="138" t="s">
        <v>103</v>
      </c>
      <c r="E92" s="175"/>
      <c r="F92" s="175"/>
      <c r="G92" s="94"/>
      <c r="H92" s="129"/>
      <c r="I92" s="186"/>
      <c r="J92" s="187"/>
      <c r="K92" s="141"/>
      <c r="L92" s="142"/>
      <c r="M92" s="130"/>
      <c r="N92" s="131"/>
      <c r="O92" s="111"/>
      <c r="P92" s="20"/>
      <c r="Q92" s="20">
        <f t="shared" si="91"/>
        <v>0</v>
      </c>
      <c r="R92" s="20">
        <f t="shared" si="92"/>
        <v>0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</row>
    <row r="93" spans="1:68" s="92" customFormat="1">
      <c r="A93" s="174" t="str">
        <f>IF(F90:F93="","", COUNTA($F$9:F93))</f>
        <v/>
      </c>
      <c r="B93" s="89"/>
      <c r="C93" s="89"/>
      <c r="D93" s="138" t="s">
        <v>302</v>
      </c>
      <c r="E93" s="175"/>
      <c r="F93" s="175"/>
      <c r="G93" s="94"/>
      <c r="H93" s="129"/>
      <c r="I93" s="186"/>
      <c r="J93" s="187"/>
      <c r="K93" s="141"/>
      <c r="L93" s="142"/>
      <c r="M93" s="130"/>
      <c r="N93" s="131"/>
      <c r="O93" s="111"/>
      <c r="P93" s="20"/>
      <c r="Q93" s="20">
        <f t="shared" si="91"/>
        <v>0</v>
      </c>
      <c r="R93" s="20">
        <f t="shared" si="92"/>
        <v>0</v>
      </c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</row>
    <row r="94" spans="1:68" s="92" customFormat="1">
      <c r="A94" s="174">
        <f>IF(F91:F94="","", COUNTA($F$9:F94))</f>
        <v>46</v>
      </c>
      <c r="B94" s="89" t="s">
        <v>285</v>
      </c>
      <c r="C94" s="89" t="s">
        <v>285</v>
      </c>
      <c r="D94" s="176" t="s">
        <v>303</v>
      </c>
      <c r="E94" s="175">
        <v>15.93</v>
      </c>
      <c r="F94" s="9">
        <v>0.1</v>
      </c>
      <c r="G94" s="94">
        <f t="shared" ref="G94" si="98">E94+(F94*E94)</f>
        <v>17.523</v>
      </c>
      <c r="H94" s="129" t="s">
        <v>109</v>
      </c>
      <c r="I94" s="186">
        <v>127.52</v>
      </c>
      <c r="J94" s="187">
        <v>391.79</v>
      </c>
      <c r="K94" s="141">
        <f t="shared" ref="K94" si="99">G94*I94</f>
        <v>2234.53296</v>
      </c>
      <c r="L94" s="142">
        <f t="shared" ref="L94" si="100">G94*J94</f>
        <v>6865.3361700000005</v>
      </c>
      <c r="M94" s="130">
        <f t="shared" ref="M94" si="101">I94+J94</f>
        <v>519.31000000000006</v>
      </c>
      <c r="N94" s="131">
        <f t="shared" ref="N94" si="102">K94+L94</f>
        <v>9099.869130000001</v>
      </c>
      <c r="O94" s="111"/>
      <c r="P94" s="20" t="s">
        <v>294</v>
      </c>
      <c r="Q94" s="20">
        <f t="shared" si="91"/>
        <v>9099.869130000001</v>
      </c>
      <c r="R94" s="20">
        <f t="shared" si="92"/>
        <v>0</v>
      </c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</row>
    <row r="95" spans="1:68" s="92" customFormat="1">
      <c r="A95" s="174" t="str">
        <f>IF(F92:F95="","", COUNTA($F$9:F95))</f>
        <v/>
      </c>
      <c r="B95" s="89"/>
      <c r="C95" s="89"/>
      <c r="D95" s="138" t="s">
        <v>158</v>
      </c>
      <c r="E95" s="175"/>
      <c r="F95" s="175"/>
      <c r="G95" s="94"/>
      <c r="H95" s="129"/>
      <c r="I95" s="186"/>
      <c r="J95" s="187"/>
      <c r="K95" s="141"/>
      <c r="L95" s="142"/>
      <c r="M95" s="130"/>
      <c r="N95" s="131"/>
      <c r="O95" s="111"/>
      <c r="P95" s="20" t="s">
        <v>294</v>
      </c>
      <c r="Q95" s="20">
        <f t="shared" si="91"/>
        <v>0</v>
      </c>
      <c r="R95" s="20">
        <f t="shared" si="92"/>
        <v>0</v>
      </c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</row>
    <row r="96" spans="1:68" s="92" customFormat="1" ht="46.5">
      <c r="A96" s="174">
        <f>IF(F93:F96="","", COUNTA($F$9:F96))</f>
        <v>47</v>
      </c>
      <c r="B96" s="89" t="s">
        <v>285</v>
      </c>
      <c r="C96" s="89" t="s">
        <v>285</v>
      </c>
      <c r="D96" s="177" t="s">
        <v>159</v>
      </c>
      <c r="E96" s="175">
        <v>40</v>
      </c>
      <c r="F96" s="9">
        <v>0</v>
      </c>
      <c r="G96" s="94">
        <f t="shared" ref="G96" si="103">E96+(F96*E96)</f>
        <v>40</v>
      </c>
      <c r="H96" s="129" t="s">
        <v>106</v>
      </c>
      <c r="I96" s="186">
        <v>67.91</v>
      </c>
      <c r="J96" s="187">
        <v>174.31</v>
      </c>
      <c r="K96" s="141">
        <f t="shared" ref="K96" si="104">G96*I96</f>
        <v>2716.3999999999996</v>
      </c>
      <c r="L96" s="142">
        <f t="shared" ref="L96" si="105">G96*J96</f>
        <v>6972.4</v>
      </c>
      <c r="M96" s="130">
        <f t="shared" ref="M96" si="106">I96+J96</f>
        <v>242.22</v>
      </c>
      <c r="N96" s="131">
        <f t="shared" ref="N96" si="107">K96+L96</f>
        <v>9688.7999999999993</v>
      </c>
      <c r="O96" s="111"/>
      <c r="P96" s="20" t="s">
        <v>294</v>
      </c>
      <c r="Q96" s="20">
        <f t="shared" si="91"/>
        <v>9688.7999999999993</v>
      </c>
      <c r="R96" s="20">
        <f t="shared" si="92"/>
        <v>0</v>
      </c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</row>
    <row r="97" spans="1:68" s="92" customFormat="1">
      <c r="A97" s="174" t="str">
        <f>IF(F94:F97="","", COUNTA($F$9:F97))</f>
        <v/>
      </c>
      <c r="B97" s="89"/>
      <c r="C97" s="89"/>
      <c r="D97" s="138" t="s">
        <v>155</v>
      </c>
      <c r="E97" s="175"/>
      <c r="F97" s="175"/>
      <c r="G97" s="94"/>
      <c r="H97" s="129"/>
      <c r="I97" s="186"/>
      <c r="J97" s="187"/>
      <c r="K97" s="141"/>
      <c r="L97" s="142"/>
      <c r="M97" s="130"/>
      <c r="N97" s="131"/>
      <c r="O97" s="111"/>
      <c r="P97" s="20" t="s">
        <v>294</v>
      </c>
      <c r="Q97" s="20">
        <f t="shared" si="91"/>
        <v>0</v>
      </c>
      <c r="R97" s="20">
        <f t="shared" si="92"/>
        <v>0</v>
      </c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</row>
    <row r="98" spans="1:68" s="92" customFormat="1">
      <c r="A98" s="174">
        <f>IF(F95:F98="","", COUNTA($F$9:F98))</f>
        <v>48</v>
      </c>
      <c r="B98" s="89" t="s">
        <v>285</v>
      </c>
      <c r="C98" s="89" t="s">
        <v>285</v>
      </c>
      <c r="D98" s="176" t="s">
        <v>156</v>
      </c>
      <c r="E98" s="175">
        <v>41.9</v>
      </c>
      <c r="F98" s="9">
        <v>0.1</v>
      </c>
      <c r="G98" s="94">
        <f t="shared" ref="G98" si="108">E98+(F98*E98)</f>
        <v>46.089999999999996</v>
      </c>
      <c r="H98" s="129" t="s">
        <v>109</v>
      </c>
      <c r="I98" s="186">
        <v>9.48</v>
      </c>
      <c r="J98" s="187">
        <v>37.56</v>
      </c>
      <c r="K98" s="141">
        <f t="shared" ref="K98" si="109">G98*I98</f>
        <v>436.9332</v>
      </c>
      <c r="L98" s="142">
        <f t="shared" ref="L98" si="110">G98*J98</f>
        <v>1731.1404</v>
      </c>
      <c r="M98" s="130">
        <f t="shared" ref="M98" si="111">I98+J98</f>
        <v>47.040000000000006</v>
      </c>
      <c r="N98" s="131">
        <f t="shared" ref="N98" si="112">K98+L98</f>
        <v>2168.0736000000002</v>
      </c>
      <c r="O98" s="111"/>
      <c r="P98" s="20" t="s">
        <v>294</v>
      </c>
      <c r="Q98" s="20">
        <f t="shared" si="91"/>
        <v>2168.0736000000002</v>
      </c>
      <c r="R98" s="20">
        <f t="shared" si="92"/>
        <v>0</v>
      </c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</row>
    <row r="99" spans="1:68" s="92" customFormat="1">
      <c r="A99" s="174" t="str">
        <f>IF(F96:F99="","", COUNTA($F$9:F99))</f>
        <v/>
      </c>
      <c r="B99" s="89"/>
      <c r="C99" s="89"/>
      <c r="D99" s="138" t="s">
        <v>160</v>
      </c>
      <c r="E99" s="175"/>
      <c r="F99" s="175"/>
      <c r="G99" s="94"/>
      <c r="H99" s="129"/>
      <c r="I99" s="186"/>
      <c r="J99" s="187"/>
      <c r="K99" s="141"/>
      <c r="L99" s="142"/>
      <c r="M99" s="130"/>
      <c r="N99" s="131"/>
      <c r="O99" s="111"/>
      <c r="P99" s="20" t="s">
        <v>294</v>
      </c>
      <c r="Q99" s="20">
        <f t="shared" si="91"/>
        <v>0</v>
      </c>
      <c r="R99" s="20">
        <f t="shared" si="92"/>
        <v>0</v>
      </c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</row>
    <row r="100" spans="1:68" s="92" customFormat="1">
      <c r="A100" s="174">
        <f>IF(F97:F100="","", COUNTA($F$9:F100))</f>
        <v>49</v>
      </c>
      <c r="B100" s="89" t="s">
        <v>285</v>
      </c>
      <c r="C100" s="89" t="s">
        <v>285</v>
      </c>
      <c r="D100" s="176" t="s">
        <v>161</v>
      </c>
      <c r="E100" s="175">
        <v>15.87</v>
      </c>
      <c r="F100" s="9">
        <v>0.1</v>
      </c>
      <c r="G100" s="94">
        <f t="shared" ref="G100" si="113">E100+(F100*E100)</f>
        <v>17.457000000000001</v>
      </c>
      <c r="H100" s="129" t="s">
        <v>109</v>
      </c>
      <c r="I100" s="186">
        <v>43.95</v>
      </c>
      <c r="J100" s="187">
        <v>145.37</v>
      </c>
      <c r="K100" s="141">
        <f t="shared" ref="K100" si="114">G100*I100</f>
        <v>767.23515000000009</v>
      </c>
      <c r="L100" s="142">
        <f t="shared" ref="L100" si="115">G100*J100</f>
        <v>2537.7240900000002</v>
      </c>
      <c r="M100" s="130">
        <f t="shared" ref="M100" si="116">I100+J100</f>
        <v>189.32</v>
      </c>
      <c r="N100" s="131">
        <f t="shared" ref="N100" si="117">K100+L100</f>
        <v>3304.9592400000001</v>
      </c>
      <c r="O100" s="111"/>
      <c r="P100" s="20" t="s">
        <v>294</v>
      </c>
      <c r="Q100" s="20">
        <f t="shared" si="91"/>
        <v>3304.9592400000001</v>
      </c>
      <c r="R100" s="20">
        <f t="shared" si="92"/>
        <v>0</v>
      </c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</row>
    <row r="101" spans="1:68" s="92" customFormat="1">
      <c r="A101" s="174" t="str">
        <f>IF(F98:F101="","", COUNTA($F$9:F101))</f>
        <v/>
      </c>
      <c r="B101" s="89"/>
      <c r="C101" s="89"/>
      <c r="D101" s="138" t="s">
        <v>162</v>
      </c>
      <c r="E101" s="175"/>
      <c r="F101" s="175"/>
      <c r="G101" s="94"/>
      <c r="H101" s="129"/>
      <c r="I101" s="186"/>
      <c r="J101" s="187"/>
      <c r="K101" s="141"/>
      <c r="L101" s="142"/>
      <c r="M101" s="130"/>
      <c r="N101" s="131"/>
      <c r="O101" s="111"/>
      <c r="P101" s="20" t="s">
        <v>294</v>
      </c>
      <c r="Q101" s="20">
        <f t="shared" si="91"/>
        <v>0</v>
      </c>
      <c r="R101" s="20">
        <f t="shared" si="92"/>
        <v>0</v>
      </c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</row>
    <row r="102" spans="1:68" s="92" customFormat="1">
      <c r="A102" s="174">
        <f>IF(F99:F102="","", COUNTA($F$9:F102))</f>
        <v>50</v>
      </c>
      <c r="B102" s="89" t="s">
        <v>285</v>
      </c>
      <c r="C102" s="89" t="s">
        <v>285</v>
      </c>
      <c r="D102" s="176" t="s">
        <v>163</v>
      </c>
      <c r="E102" s="175">
        <v>7.71</v>
      </c>
      <c r="F102" s="9">
        <v>0.1</v>
      </c>
      <c r="G102" s="94">
        <f t="shared" ref="G102" si="118">E102+(F102*E102)</f>
        <v>8.4809999999999999</v>
      </c>
      <c r="H102" s="129" t="s">
        <v>109</v>
      </c>
      <c r="I102" s="186">
        <v>176.41</v>
      </c>
      <c r="J102" s="187">
        <v>519.53</v>
      </c>
      <c r="K102" s="141">
        <f t="shared" ref="K102" si="119">G102*I102</f>
        <v>1496.13321</v>
      </c>
      <c r="L102" s="142">
        <f t="shared" ref="L102" si="120">G102*J102</f>
        <v>4406.13393</v>
      </c>
      <c r="M102" s="130">
        <f t="shared" ref="M102" si="121">I102+J102</f>
        <v>695.93999999999994</v>
      </c>
      <c r="N102" s="131">
        <f t="shared" ref="N102" si="122">K102+L102</f>
        <v>5902.2671399999999</v>
      </c>
      <c r="O102" s="111"/>
      <c r="P102" s="20" t="s">
        <v>294</v>
      </c>
      <c r="Q102" s="20">
        <f t="shared" si="91"/>
        <v>5902.2671399999999</v>
      </c>
      <c r="R102" s="20">
        <f t="shared" si="92"/>
        <v>0</v>
      </c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</row>
    <row r="103" spans="1:68" s="92" customFormat="1">
      <c r="A103" s="174" t="str">
        <f>IF(F100:F103="","", COUNTA($F$9:F103))</f>
        <v/>
      </c>
      <c r="B103" s="89"/>
      <c r="C103" s="89"/>
      <c r="D103" s="138" t="s">
        <v>132</v>
      </c>
      <c r="E103" s="175"/>
      <c r="F103" s="175"/>
      <c r="G103" s="94"/>
      <c r="H103" s="129"/>
      <c r="I103" s="186"/>
      <c r="J103" s="187"/>
      <c r="K103" s="141"/>
      <c r="L103" s="142"/>
      <c r="M103" s="130"/>
      <c r="N103" s="131"/>
      <c r="O103" s="111"/>
      <c r="P103" s="20"/>
      <c r="Q103" s="20">
        <f t="shared" si="91"/>
        <v>0</v>
      </c>
      <c r="R103" s="20">
        <f t="shared" si="92"/>
        <v>0</v>
      </c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</row>
    <row r="104" spans="1:68" s="92" customFormat="1">
      <c r="A104" s="174" t="str">
        <f>IF(F101:F104="","", COUNTA($F$9:F104))</f>
        <v/>
      </c>
      <c r="B104" s="89"/>
      <c r="C104" s="89"/>
      <c r="D104" s="138" t="s">
        <v>302</v>
      </c>
      <c r="E104" s="175"/>
      <c r="F104" s="175"/>
      <c r="G104" s="94"/>
      <c r="H104" s="129"/>
      <c r="I104" s="186"/>
      <c r="J104" s="187"/>
      <c r="K104" s="141"/>
      <c r="L104" s="142"/>
      <c r="M104" s="130"/>
      <c r="N104" s="131"/>
      <c r="O104" s="111"/>
      <c r="P104" s="20"/>
      <c r="Q104" s="20">
        <f t="shared" si="91"/>
        <v>0</v>
      </c>
      <c r="R104" s="20">
        <f t="shared" si="92"/>
        <v>0</v>
      </c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</row>
    <row r="105" spans="1:68" s="92" customFormat="1">
      <c r="A105" s="174">
        <f>IF(F102:F105="","", COUNTA($F$9:F105))</f>
        <v>51</v>
      </c>
      <c r="B105" s="89" t="s">
        <v>285</v>
      </c>
      <c r="C105" s="89" t="s">
        <v>285</v>
      </c>
      <c r="D105" s="176" t="s">
        <v>303</v>
      </c>
      <c r="E105" s="175">
        <v>39.869999999999997</v>
      </c>
      <c r="F105" s="9">
        <v>0.1</v>
      </c>
      <c r="G105" s="94">
        <f t="shared" ref="G105" si="123">E105+(F105*E105)</f>
        <v>43.856999999999999</v>
      </c>
      <c r="H105" s="129" t="s">
        <v>109</v>
      </c>
      <c r="I105" s="186">
        <v>127.52</v>
      </c>
      <c r="J105" s="187">
        <v>391.79</v>
      </c>
      <c r="K105" s="141">
        <f t="shared" ref="K105" si="124">G105*I105</f>
        <v>5592.6446399999995</v>
      </c>
      <c r="L105" s="142">
        <f t="shared" ref="L105" si="125">G105*J105</f>
        <v>17182.73403</v>
      </c>
      <c r="M105" s="130">
        <f t="shared" ref="M105" si="126">I105+J105</f>
        <v>519.31000000000006</v>
      </c>
      <c r="N105" s="131">
        <f t="shared" ref="N105" si="127">K105+L105</f>
        <v>22775.378669999998</v>
      </c>
      <c r="O105" s="111"/>
      <c r="P105" s="20" t="s">
        <v>295</v>
      </c>
      <c r="Q105" s="20">
        <f t="shared" si="91"/>
        <v>0</v>
      </c>
      <c r="R105" s="20">
        <f t="shared" si="92"/>
        <v>22775.378669999998</v>
      </c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</row>
    <row r="106" spans="1:68" s="92" customFormat="1">
      <c r="A106" s="174" t="str">
        <f>IF(F103:F106="","", COUNTA($F$9:F106))</f>
        <v/>
      </c>
      <c r="B106" s="89"/>
      <c r="C106" s="89"/>
      <c r="D106" s="138" t="s">
        <v>164</v>
      </c>
      <c r="E106" s="175"/>
      <c r="F106" s="175"/>
      <c r="G106" s="94"/>
      <c r="H106" s="129"/>
      <c r="I106" s="186"/>
      <c r="J106" s="187"/>
      <c r="K106" s="141"/>
      <c r="L106" s="142"/>
      <c r="M106" s="130"/>
      <c r="N106" s="131"/>
      <c r="O106" s="111"/>
      <c r="P106" s="20" t="s">
        <v>295</v>
      </c>
      <c r="Q106" s="20">
        <f t="shared" si="91"/>
        <v>0</v>
      </c>
      <c r="R106" s="20">
        <f t="shared" si="92"/>
        <v>0</v>
      </c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</row>
    <row r="107" spans="1:68" s="92" customFormat="1">
      <c r="A107" s="174">
        <f>IF(F104:F107="","", COUNTA($F$9:F107))</f>
        <v>52</v>
      </c>
      <c r="B107" s="89" t="s">
        <v>285</v>
      </c>
      <c r="C107" s="89" t="s">
        <v>285</v>
      </c>
      <c r="D107" s="181" t="s">
        <v>165</v>
      </c>
      <c r="E107" s="175">
        <v>4406</v>
      </c>
      <c r="F107" s="9">
        <v>0.1</v>
      </c>
      <c r="G107" s="94">
        <f t="shared" ref="G107" si="128">E107+(F107*E107)</f>
        <v>4846.6000000000004</v>
      </c>
      <c r="H107" s="129" t="s">
        <v>109</v>
      </c>
      <c r="I107" s="186">
        <v>5.04</v>
      </c>
      <c r="J107" s="187">
        <v>11.27</v>
      </c>
      <c r="K107" s="141">
        <f t="shared" ref="K107" si="129">G107*I107</f>
        <v>24426.864000000001</v>
      </c>
      <c r="L107" s="142">
        <f t="shared" ref="L107" si="130">G107*J107</f>
        <v>54621.182000000001</v>
      </c>
      <c r="M107" s="130">
        <f t="shared" ref="M107" si="131">I107+J107</f>
        <v>16.309999999999999</v>
      </c>
      <c r="N107" s="131">
        <f t="shared" ref="N107" si="132">K107+L107</f>
        <v>79048.046000000002</v>
      </c>
      <c r="O107" s="111"/>
      <c r="P107" s="20" t="s">
        <v>295</v>
      </c>
      <c r="Q107" s="20">
        <f t="shared" si="91"/>
        <v>0</v>
      </c>
      <c r="R107" s="20">
        <f t="shared" si="92"/>
        <v>79048.046000000002</v>
      </c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</row>
    <row r="108" spans="1:68" s="92" customFormat="1">
      <c r="A108" s="174" t="str">
        <f>IF(F105:F108="","", COUNTA($F$9:F108))</f>
        <v/>
      </c>
      <c r="B108" s="89"/>
      <c r="C108" s="89"/>
      <c r="D108" s="138" t="s">
        <v>158</v>
      </c>
      <c r="E108" s="175"/>
      <c r="F108" s="175"/>
      <c r="G108" s="94"/>
      <c r="H108" s="129"/>
      <c r="I108" s="186"/>
      <c r="J108" s="187"/>
      <c r="K108" s="141"/>
      <c r="L108" s="142"/>
      <c r="M108" s="130"/>
      <c r="N108" s="131"/>
      <c r="O108" s="111"/>
      <c r="P108" s="20" t="s">
        <v>295</v>
      </c>
      <c r="Q108" s="20">
        <f t="shared" si="91"/>
        <v>0</v>
      </c>
      <c r="R108" s="20">
        <f t="shared" si="92"/>
        <v>0</v>
      </c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</row>
    <row r="109" spans="1:68" s="92" customFormat="1" ht="46.5">
      <c r="A109" s="174">
        <f>IF(F106:F109="","", COUNTA($F$9:F109))</f>
        <v>53</v>
      </c>
      <c r="B109" s="89" t="s">
        <v>285</v>
      </c>
      <c r="C109" s="89" t="s">
        <v>285</v>
      </c>
      <c r="D109" s="177" t="s">
        <v>166</v>
      </c>
      <c r="E109" s="175">
        <v>81</v>
      </c>
      <c r="F109" s="9">
        <v>0</v>
      </c>
      <c r="G109" s="94">
        <f t="shared" ref="G109" si="133">E109+(F109*E109)</f>
        <v>81</v>
      </c>
      <c r="H109" s="129" t="s">
        <v>106</v>
      </c>
      <c r="I109" s="186">
        <v>67.91</v>
      </c>
      <c r="J109" s="187">
        <v>174.31</v>
      </c>
      <c r="K109" s="141">
        <f t="shared" ref="K109" si="134">G109*I109</f>
        <v>5500.71</v>
      </c>
      <c r="L109" s="142">
        <f t="shared" ref="L109" si="135">G109*J109</f>
        <v>14119.11</v>
      </c>
      <c r="M109" s="130">
        <f t="shared" ref="M109" si="136">I109+J109</f>
        <v>242.22</v>
      </c>
      <c r="N109" s="131">
        <f t="shared" ref="N109" si="137">K109+L109</f>
        <v>19619.82</v>
      </c>
      <c r="O109" s="111"/>
      <c r="P109" s="20" t="s">
        <v>295</v>
      </c>
      <c r="Q109" s="20">
        <f t="shared" si="91"/>
        <v>0</v>
      </c>
      <c r="R109" s="20">
        <f t="shared" si="92"/>
        <v>19619.82</v>
      </c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</row>
    <row r="110" spans="1:68" s="92" customFormat="1">
      <c r="A110" s="174" t="str">
        <f>IF(F107:F110="","", COUNTA($F$9:F110))</f>
        <v/>
      </c>
      <c r="B110" s="89"/>
      <c r="C110" s="89"/>
      <c r="D110" s="138" t="s">
        <v>155</v>
      </c>
      <c r="E110" s="175"/>
      <c r="F110" s="175"/>
      <c r="G110" s="94"/>
      <c r="H110" s="129"/>
      <c r="I110" s="186"/>
      <c r="J110" s="187"/>
      <c r="K110" s="141"/>
      <c r="L110" s="142"/>
      <c r="M110" s="130"/>
      <c r="N110" s="131"/>
      <c r="O110" s="111"/>
      <c r="P110" s="20" t="s">
        <v>295</v>
      </c>
      <c r="Q110" s="20">
        <f t="shared" si="91"/>
        <v>0</v>
      </c>
      <c r="R110" s="20">
        <f t="shared" si="92"/>
        <v>0</v>
      </c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</row>
    <row r="111" spans="1:68" s="92" customFormat="1">
      <c r="A111" s="174">
        <f>IF(F108:F111="","", COUNTA($F$9:F111))</f>
        <v>54</v>
      </c>
      <c r="B111" s="89" t="s">
        <v>285</v>
      </c>
      <c r="C111" s="89" t="s">
        <v>285</v>
      </c>
      <c r="D111" s="176" t="s">
        <v>156</v>
      </c>
      <c r="E111" s="175">
        <v>78.89</v>
      </c>
      <c r="F111" s="9">
        <v>0.1</v>
      </c>
      <c r="G111" s="94">
        <f t="shared" ref="G111" si="138">E111+(F111*E111)</f>
        <v>86.778999999999996</v>
      </c>
      <c r="H111" s="129" t="s">
        <v>109</v>
      </c>
      <c r="I111" s="186">
        <v>9.48</v>
      </c>
      <c r="J111" s="187">
        <v>37.56</v>
      </c>
      <c r="K111" s="141">
        <f t="shared" ref="K111" si="139">G111*I111</f>
        <v>822.66492000000005</v>
      </c>
      <c r="L111" s="142">
        <f t="shared" ref="L111" si="140">G111*J111</f>
        <v>3259.4192400000002</v>
      </c>
      <c r="M111" s="130">
        <f t="shared" ref="M111" si="141">I111+J111</f>
        <v>47.040000000000006</v>
      </c>
      <c r="N111" s="131">
        <f t="shared" ref="N111" si="142">K111+L111</f>
        <v>4082.0841600000003</v>
      </c>
      <c r="O111" s="111"/>
      <c r="P111" s="20" t="s">
        <v>295</v>
      </c>
      <c r="Q111" s="20">
        <f t="shared" si="91"/>
        <v>0</v>
      </c>
      <c r="R111" s="20">
        <f t="shared" si="92"/>
        <v>4082.0841600000003</v>
      </c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</row>
    <row r="112" spans="1:68" s="92" customFormat="1">
      <c r="A112" s="174" t="str">
        <f>IF(F109:F112="","", COUNTA($F$9:F112))</f>
        <v/>
      </c>
      <c r="B112" s="89"/>
      <c r="C112" s="89"/>
      <c r="D112" s="138" t="s">
        <v>160</v>
      </c>
      <c r="E112" s="175"/>
      <c r="F112" s="175"/>
      <c r="G112" s="94"/>
      <c r="H112" s="129"/>
      <c r="I112" s="186"/>
      <c r="J112" s="187"/>
      <c r="K112" s="141"/>
      <c r="L112" s="142"/>
      <c r="M112" s="130"/>
      <c r="N112" s="131"/>
      <c r="O112" s="111"/>
      <c r="P112" s="20" t="s">
        <v>295</v>
      </c>
      <c r="Q112" s="20">
        <f t="shared" si="91"/>
        <v>0</v>
      </c>
      <c r="R112" s="20">
        <f t="shared" si="92"/>
        <v>0</v>
      </c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</row>
    <row r="113" spans="1:68" s="92" customFormat="1">
      <c r="A113" s="174">
        <f>IF(F110:F113="","", COUNTA($F$9:F113))</f>
        <v>55</v>
      </c>
      <c r="B113" s="89" t="s">
        <v>285</v>
      </c>
      <c r="C113" s="89" t="s">
        <v>285</v>
      </c>
      <c r="D113" s="176" t="s">
        <v>161</v>
      </c>
      <c r="E113" s="175">
        <v>79.22</v>
      </c>
      <c r="F113" s="9">
        <v>0.1</v>
      </c>
      <c r="G113" s="94">
        <f t="shared" ref="G113" si="143">E113+(F113*E113)</f>
        <v>87.141999999999996</v>
      </c>
      <c r="H113" s="129" t="s">
        <v>109</v>
      </c>
      <c r="I113" s="186">
        <v>43.95</v>
      </c>
      <c r="J113" s="187">
        <v>145.37</v>
      </c>
      <c r="K113" s="141">
        <f t="shared" ref="K113" si="144">G113*I113</f>
        <v>3829.8908999999999</v>
      </c>
      <c r="L113" s="142">
        <f t="shared" ref="L113" si="145">G113*J113</f>
        <v>12667.832539999999</v>
      </c>
      <c r="M113" s="130">
        <f t="shared" ref="M113" si="146">I113+J113</f>
        <v>189.32</v>
      </c>
      <c r="N113" s="131">
        <f t="shared" ref="N113" si="147">K113+L113</f>
        <v>16497.723439999998</v>
      </c>
      <c r="O113" s="111"/>
      <c r="P113" s="20" t="s">
        <v>295</v>
      </c>
      <c r="Q113" s="20">
        <f t="shared" si="91"/>
        <v>0</v>
      </c>
      <c r="R113" s="20">
        <f t="shared" si="92"/>
        <v>16497.723439999998</v>
      </c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</row>
    <row r="114" spans="1:68" s="92" customFormat="1">
      <c r="A114" s="174" t="str">
        <f>IF(F111:F114="","", COUNTA($F$9:F114))</f>
        <v/>
      </c>
      <c r="B114" s="89"/>
      <c r="C114" s="89"/>
      <c r="D114" s="138" t="s">
        <v>167</v>
      </c>
      <c r="E114" s="175"/>
      <c r="F114" s="175"/>
      <c r="G114" s="94"/>
      <c r="H114" s="129"/>
      <c r="I114" s="186"/>
      <c r="J114" s="187"/>
      <c r="K114" s="141"/>
      <c r="L114" s="142"/>
      <c r="M114" s="130"/>
      <c r="N114" s="131"/>
      <c r="O114" s="111"/>
      <c r="P114" s="20" t="s">
        <v>295</v>
      </c>
      <c r="Q114" s="20">
        <f t="shared" si="91"/>
        <v>0</v>
      </c>
      <c r="R114" s="20">
        <f t="shared" si="92"/>
        <v>0</v>
      </c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</row>
    <row r="115" spans="1:68" s="92" customFormat="1">
      <c r="A115" s="174">
        <f>IF(F112:F115="","", COUNTA($F$9:F115))</f>
        <v>56</v>
      </c>
      <c r="B115" s="89" t="s">
        <v>285</v>
      </c>
      <c r="C115" s="89" t="s">
        <v>285</v>
      </c>
      <c r="D115" s="176" t="s">
        <v>168</v>
      </c>
      <c r="E115" s="175">
        <v>10.18</v>
      </c>
      <c r="F115" s="9">
        <v>0.1</v>
      </c>
      <c r="G115" s="94">
        <f t="shared" ref="G115" si="148">E115+(F115*E115)</f>
        <v>11.198</v>
      </c>
      <c r="H115" s="129" t="s">
        <v>109</v>
      </c>
      <c r="I115" s="186">
        <v>170.36</v>
      </c>
      <c r="J115" s="187">
        <v>494.25</v>
      </c>
      <c r="K115" s="141">
        <f t="shared" ref="K115" si="149">G115*I115</f>
        <v>1907.6912800000002</v>
      </c>
      <c r="L115" s="142">
        <f t="shared" ref="L115" si="150">G115*J115</f>
        <v>5534.6115</v>
      </c>
      <c r="M115" s="130">
        <f t="shared" ref="M115" si="151">I115+J115</f>
        <v>664.61</v>
      </c>
      <c r="N115" s="131">
        <f t="shared" ref="N115" si="152">K115+L115</f>
        <v>7442.30278</v>
      </c>
      <c r="O115" s="111"/>
      <c r="P115" s="20" t="s">
        <v>295</v>
      </c>
      <c r="Q115" s="20">
        <f t="shared" si="91"/>
        <v>0</v>
      </c>
      <c r="R115" s="20">
        <f t="shared" si="92"/>
        <v>7442.30278</v>
      </c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</row>
    <row r="116" spans="1:68" s="92" customFormat="1">
      <c r="A116" s="174" t="str">
        <f>IF(F113:F116="","", COUNTA($F$9:F116))</f>
        <v/>
      </c>
      <c r="B116" s="89"/>
      <c r="C116" s="89"/>
      <c r="D116" s="138" t="s">
        <v>169</v>
      </c>
      <c r="E116" s="175"/>
      <c r="F116" s="175"/>
      <c r="G116" s="94"/>
      <c r="H116" s="129"/>
      <c r="I116" s="186"/>
      <c r="J116" s="187"/>
      <c r="K116" s="141"/>
      <c r="L116" s="142"/>
      <c r="M116" s="130"/>
      <c r="N116" s="131"/>
      <c r="O116" s="111"/>
      <c r="P116" s="20" t="s">
        <v>295</v>
      </c>
      <c r="Q116" s="20">
        <f t="shared" si="91"/>
        <v>0</v>
      </c>
      <c r="R116" s="20">
        <f t="shared" si="92"/>
        <v>0</v>
      </c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</row>
    <row r="117" spans="1:68" s="92" customFormat="1">
      <c r="A117" s="174">
        <f>IF(F114:F117="","", COUNTA($F$9:F117))</f>
        <v>57</v>
      </c>
      <c r="B117" s="89" t="s">
        <v>285</v>
      </c>
      <c r="C117" s="89" t="s">
        <v>285</v>
      </c>
      <c r="D117" s="177" t="s">
        <v>170</v>
      </c>
      <c r="E117" s="175">
        <v>1785</v>
      </c>
      <c r="F117" s="9">
        <v>0.1</v>
      </c>
      <c r="G117" s="94">
        <f t="shared" ref="G117" si="153">E117+(F117*E117)</f>
        <v>1963.5</v>
      </c>
      <c r="H117" s="129" t="s">
        <v>109</v>
      </c>
      <c r="I117" s="186">
        <v>16.57</v>
      </c>
      <c r="J117" s="187">
        <v>67.53</v>
      </c>
      <c r="K117" s="141">
        <f t="shared" ref="K117" si="154">G117*I117</f>
        <v>32535.195</v>
      </c>
      <c r="L117" s="142">
        <f t="shared" ref="L117" si="155">G117*J117</f>
        <v>132595.155</v>
      </c>
      <c r="M117" s="130">
        <f t="shared" ref="M117" si="156">I117+J117</f>
        <v>84.1</v>
      </c>
      <c r="N117" s="131">
        <f t="shared" ref="N117" si="157">K117+L117</f>
        <v>165130.35</v>
      </c>
      <c r="O117" s="111"/>
      <c r="P117" s="20" t="s">
        <v>295</v>
      </c>
      <c r="Q117" s="20">
        <f t="shared" si="91"/>
        <v>0</v>
      </c>
      <c r="R117" s="20">
        <f t="shared" si="92"/>
        <v>165130.35</v>
      </c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</row>
    <row r="118" spans="1:68" s="92" customFormat="1" ht="16" thickBot="1">
      <c r="A118" s="174" t="str">
        <f>IF(F115:F118="","", COUNTA($F$9:F118))</f>
        <v/>
      </c>
      <c r="B118" s="89"/>
      <c r="C118" s="110"/>
      <c r="D118" s="137"/>
      <c r="E118" s="140"/>
      <c r="F118" s="9"/>
      <c r="G118" s="94"/>
      <c r="H118" s="129"/>
      <c r="I118" s="186"/>
      <c r="J118" s="187"/>
      <c r="K118" s="141"/>
      <c r="L118" s="142"/>
      <c r="M118" s="130"/>
      <c r="N118" s="131"/>
      <c r="O118" s="111"/>
      <c r="P118" s="20"/>
      <c r="Q118" s="20">
        <f t="shared" si="91"/>
        <v>0</v>
      </c>
      <c r="R118" s="20">
        <f t="shared" si="92"/>
        <v>0</v>
      </c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</row>
    <row r="119" spans="1:68" ht="16" thickBot="1">
      <c r="A119" s="174" t="str">
        <f>IF(F116:F119="","", COUNTA($F$9:F119))</f>
        <v/>
      </c>
      <c r="B119" s="8"/>
      <c r="C119" s="73"/>
      <c r="D119" s="10" t="s">
        <v>61</v>
      </c>
      <c r="E119" s="11"/>
      <c r="F119" s="12"/>
      <c r="G119" s="12"/>
      <c r="H119" s="13"/>
      <c r="I119" s="188"/>
      <c r="J119" s="188"/>
      <c r="K119" s="102">
        <f>SUM(K92:K118)</f>
        <v>82266.89525999999</v>
      </c>
      <c r="L119" s="102">
        <f>SUM(L92:L118)</f>
        <v>262492.77890000003</v>
      </c>
      <c r="M119" s="102"/>
      <c r="N119" s="103"/>
      <c r="O119" s="104">
        <f>SUM(N92:N118)</f>
        <v>344759.67416</v>
      </c>
      <c r="P119" s="20"/>
      <c r="Q119" s="20">
        <f t="shared" si="91"/>
        <v>0</v>
      </c>
      <c r="R119" s="20">
        <f t="shared" si="92"/>
        <v>0</v>
      </c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1:68">
      <c r="A120" s="174" t="str">
        <f>IF(F117:F120="","", COUNTA($F$9:F120))</f>
        <v/>
      </c>
      <c r="B120" s="14"/>
      <c r="C120" s="74"/>
      <c r="D120" s="15"/>
      <c r="E120" s="16"/>
      <c r="F120" s="17"/>
      <c r="G120" s="18"/>
      <c r="H120" s="19"/>
      <c r="I120" s="189"/>
      <c r="J120" s="189"/>
      <c r="K120" s="21"/>
      <c r="L120" s="21"/>
      <c r="M120" s="21"/>
      <c r="N120" s="33"/>
      <c r="O120" s="105"/>
      <c r="P120" s="20"/>
      <c r="Q120" s="20">
        <f t="shared" si="91"/>
        <v>0</v>
      </c>
      <c r="R120" s="20">
        <f t="shared" si="92"/>
        <v>0</v>
      </c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1:68">
      <c r="A121" s="174" t="str">
        <f>IF(F118:F121="","", COUNTA($F$9:F121))</f>
        <v/>
      </c>
      <c r="B121" s="113"/>
      <c r="C121" s="169" t="s">
        <v>62</v>
      </c>
      <c r="D121" s="170" t="s">
        <v>63</v>
      </c>
      <c r="E121" s="171"/>
      <c r="F121" s="172"/>
      <c r="G121" s="94"/>
      <c r="H121" s="129"/>
      <c r="I121" s="186"/>
      <c r="J121" s="186"/>
      <c r="K121" s="156"/>
      <c r="L121" s="156"/>
      <c r="M121" s="156"/>
      <c r="N121" s="157"/>
      <c r="O121" s="173"/>
      <c r="P121" s="20"/>
      <c r="Q121" s="20">
        <f t="shared" si="91"/>
        <v>0</v>
      </c>
      <c r="R121" s="20">
        <f t="shared" si="92"/>
        <v>0</v>
      </c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1:68" s="92" customFormat="1">
      <c r="A122" s="174" t="str">
        <f>IF(F119:F122="","", COUNTA($F$9:F122))</f>
        <v/>
      </c>
      <c r="B122" s="89"/>
      <c r="C122" s="89"/>
      <c r="D122" s="138" t="s">
        <v>132</v>
      </c>
      <c r="E122" s="175"/>
      <c r="F122" s="175"/>
      <c r="G122" s="94"/>
      <c r="H122" s="129"/>
      <c r="I122" s="186"/>
      <c r="J122" s="187"/>
      <c r="K122" s="141"/>
      <c r="L122" s="142"/>
      <c r="M122" s="130"/>
      <c r="N122" s="131"/>
      <c r="O122" s="111"/>
      <c r="P122" s="20"/>
      <c r="Q122" s="20">
        <f t="shared" si="91"/>
        <v>0</v>
      </c>
      <c r="R122" s="20">
        <f t="shared" si="92"/>
        <v>0</v>
      </c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</row>
    <row r="123" spans="1:68" s="92" customFormat="1">
      <c r="A123" s="174" t="str">
        <f>IF(F120:F123="","", COUNTA($F$9:F123))</f>
        <v/>
      </c>
      <c r="B123" s="89"/>
      <c r="C123" s="89"/>
      <c r="D123" s="138" t="s">
        <v>171</v>
      </c>
      <c r="E123" s="175"/>
      <c r="F123" s="175"/>
      <c r="G123" s="94"/>
      <c r="H123" s="129"/>
      <c r="I123" s="186"/>
      <c r="J123" s="187"/>
      <c r="K123" s="141"/>
      <c r="L123" s="142"/>
      <c r="M123" s="130"/>
      <c r="N123" s="131"/>
      <c r="O123" s="111"/>
      <c r="P123" s="20"/>
      <c r="Q123" s="20">
        <f t="shared" si="91"/>
        <v>0</v>
      </c>
      <c r="R123" s="20">
        <f t="shared" si="92"/>
        <v>0</v>
      </c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</row>
    <row r="124" spans="1:68" s="92" customFormat="1">
      <c r="A124" s="174">
        <f>IF(F121:F124="","", COUNTA($F$9:F124))</f>
        <v>58</v>
      </c>
      <c r="B124" s="89" t="s">
        <v>285</v>
      </c>
      <c r="C124" s="89" t="s">
        <v>285</v>
      </c>
      <c r="D124" s="176" t="s">
        <v>172</v>
      </c>
      <c r="E124" s="175">
        <v>5729.86</v>
      </c>
      <c r="F124" s="9">
        <v>0.1</v>
      </c>
      <c r="G124" s="94">
        <f t="shared" ref="G124" si="158">E124+(F124*E124)</f>
        <v>6302.8459999999995</v>
      </c>
      <c r="H124" s="129" t="s">
        <v>114</v>
      </c>
      <c r="I124" s="186">
        <v>1.22</v>
      </c>
      <c r="J124" s="187">
        <v>1.67</v>
      </c>
      <c r="K124" s="141">
        <f t="shared" ref="K124" si="159">G124*I124</f>
        <v>7689.4721199999994</v>
      </c>
      <c r="L124" s="142">
        <f t="shared" ref="L124" si="160">G124*J124</f>
        <v>10525.75282</v>
      </c>
      <c r="M124" s="130">
        <f t="shared" ref="M124" si="161">I124+J124</f>
        <v>2.8899999999999997</v>
      </c>
      <c r="N124" s="131">
        <f t="shared" ref="N124" si="162">K124+L124</f>
        <v>18215.22494</v>
      </c>
      <c r="O124" s="111"/>
      <c r="P124" s="20" t="s">
        <v>295</v>
      </c>
      <c r="Q124" s="20">
        <f t="shared" si="91"/>
        <v>0</v>
      </c>
      <c r="R124" s="20">
        <f t="shared" si="92"/>
        <v>18215.22494</v>
      </c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</row>
    <row r="125" spans="1:68" s="92" customFormat="1">
      <c r="A125" s="174" t="str">
        <f>IF(F122:F125="","", COUNTA($F$9:F125))</f>
        <v/>
      </c>
      <c r="B125" s="89"/>
      <c r="C125" s="89"/>
      <c r="D125" s="138" t="s">
        <v>173</v>
      </c>
      <c r="E125" s="175"/>
      <c r="F125" s="175"/>
      <c r="G125" s="94"/>
      <c r="H125" s="129"/>
      <c r="I125" s="186"/>
      <c r="J125" s="187"/>
      <c r="K125" s="141"/>
      <c r="L125" s="142"/>
      <c r="M125" s="130"/>
      <c r="N125" s="131"/>
      <c r="O125" s="111"/>
      <c r="P125" s="20" t="s">
        <v>295</v>
      </c>
      <c r="Q125" s="20">
        <f t="shared" si="91"/>
        <v>0</v>
      </c>
      <c r="R125" s="20">
        <f t="shared" si="92"/>
        <v>0</v>
      </c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</row>
    <row r="126" spans="1:68" s="92" customFormat="1">
      <c r="A126" s="174">
        <f>IF(F123:F126="","", COUNTA($F$9:F126))</f>
        <v>59</v>
      </c>
      <c r="B126" s="89" t="s">
        <v>285</v>
      </c>
      <c r="C126" s="89" t="s">
        <v>285</v>
      </c>
      <c r="D126" s="176" t="s">
        <v>174</v>
      </c>
      <c r="E126" s="175">
        <v>5729.86</v>
      </c>
      <c r="F126" s="9">
        <v>0.1</v>
      </c>
      <c r="G126" s="94">
        <f t="shared" ref="G126" si="163">E126+(F126*E126)</f>
        <v>6302.8459999999995</v>
      </c>
      <c r="H126" s="129" t="s">
        <v>114</v>
      </c>
      <c r="I126" s="186">
        <v>1.3</v>
      </c>
      <c r="J126" s="187">
        <v>1.91</v>
      </c>
      <c r="K126" s="141">
        <f t="shared" ref="K126" si="164">G126*I126</f>
        <v>8193.6998000000003</v>
      </c>
      <c r="L126" s="142">
        <f t="shared" ref="L126" si="165">G126*J126</f>
        <v>12038.435859999998</v>
      </c>
      <c r="M126" s="130">
        <f t="shared" ref="M126" si="166">I126+J126</f>
        <v>3.21</v>
      </c>
      <c r="N126" s="131">
        <f t="shared" ref="N126" si="167">K126+L126</f>
        <v>20232.13566</v>
      </c>
      <c r="O126" s="111"/>
      <c r="P126" s="20" t="s">
        <v>295</v>
      </c>
      <c r="Q126" s="20">
        <f t="shared" si="91"/>
        <v>0</v>
      </c>
      <c r="R126" s="20">
        <f t="shared" si="92"/>
        <v>20232.13566</v>
      </c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</row>
    <row r="127" spans="1:68" s="92" customFormat="1">
      <c r="A127" s="174" t="str">
        <f>IF(F124:F127="","", COUNTA($F$9:F127))</f>
        <v/>
      </c>
      <c r="B127" s="89"/>
      <c r="C127" s="89"/>
      <c r="D127" s="138" t="s">
        <v>175</v>
      </c>
      <c r="E127" s="175"/>
      <c r="F127" s="175"/>
      <c r="G127" s="94"/>
      <c r="H127" s="129"/>
      <c r="I127" s="186"/>
      <c r="J127" s="187"/>
      <c r="K127" s="141"/>
      <c r="L127" s="142"/>
      <c r="M127" s="130"/>
      <c r="N127" s="131"/>
      <c r="O127" s="111"/>
      <c r="P127" s="20" t="s">
        <v>295</v>
      </c>
      <c r="Q127" s="20">
        <f t="shared" si="91"/>
        <v>0</v>
      </c>
      <c r="R127" s="20">
        <f t="shared" si="92"/>
        <v>0</v>
      </c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</row>
    <row r="128" spans="1:68" s="92" customFormat="1">
      <c r="A128" s="174">
        <f>IF(F125:F128="","", COUNTA($F$9:F128))</f>
        <v>60</v>
      </c>
      <c r="B128" s="89" t="s">
        <v>285</v>
      </c>
      <c r="C128" s="89" t="s">
        <v>285</v>
      </c>
      <c r="D128" s="176" t="s">
        <v>176</v>
      </c>
      <c r="E128" s="175">
        <v>3569</v>
      </c>
      <c r="F128" s="9">
        <v>0.1</v>
      </c>
      <c r="G128" s="94">
        <f t="shared" ref="G128" si="168">E128+(F128*E128)</f>
        <v>3925.9</v>
      </c>
      <c r="H128" s="129" t="s">
        <v>114</v>
      </c>
      <c r="I128" s="186">
        <v>1.1599999999999999</v>
      </c>
      <c r="J128" s="187">
        <v>1.53</v>
      </c>
      <c r="K128" s="141">
        <f t="shared" ref="K128" si="169">G128*I128</f>
        <v>4554.0439999999999</v>
      </c>
      <c r="L128" s="142">
        <f t="shared" ref="L128" si="170">G128*J128</f>
        <v>6006.6270000000004</v>
      </c>
      <c r="M128" s="130">
        <f t="shared" ref="M128" si="171">I128+J128</f>
        <v>2.69</v>
      </c>
      <c r="N128" s="131">
        <f t="shared" ref="N128" si="172">K128+L128</f>
        <v>10560.671</v>
      </c>
      <c r="O128" s="111"/>
      <c r="P128" s="20" t="s">
        <v>295</v>
      </c>
      <c r="Q128" s="20">
        <f t="shared" si="91"/>
        <v>0</v>
      </c>
      <c r="R128" s="20">
        <f t="shared" si="92"/>
        <v>10560.671</v>
      </c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</row>
    <row r="129" spans="1:68" s="92" customFormat="1">
      <c r="A129" s="174" t="str">
        <f>IF(F126:F129="","", COUNTA($F$9:F129))</f>
        <v/>
      </c>
      <c r="B129" s="89"/>
      <c r="C129" s="89"/>
      <c r="D129" s="138" t="s">
        <v>177</v>
      </c>
      <c r="E129" s="175"/>
      <c r="F129" s="175"/>
      <c r="G129" s="94"/>
      <c r="H129" s="129"/>
      <c r="I129" s="186"/>
      <c r="J129" s="187"/>
      <c r="K129" s="141"/>
      <c r="L129" s="142"/>
      <c r="M129" s="130"/>
      <c r="N129" s="131"/>
      <c r="O129" s="111"/>
      <c r="P129" s="20" t="s">
        <v>295</v>
      </c>
      <c r="Q129" s="20">
        <f t="shared" si="91"/>
        <v>0</v>
      </c>
      <c r="R129" s="20">
        <f t="shared" si="92"/>
        <v>0</v>
      </c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</row>
    <row r="130" spans="1:68" s="92" customFormat="1">
      <c r="A130" s="174">
        <f>IF(F127:F130="","", COUNTA($F$9:F130))</f>
        <v>61</v>
      </c>
      <c r="B130" s="89" t="s">
        <v>285</v>
      </c>
      <c r="C130" s="89" t="s">
        <v>285</v>
      </c>
      <c r="D130" s="176" t="s">
        <v>178</v>
      </c>
      <c r="E130" s="175">
        <v>3569</v>
      </c>
      <c r="F130" s="9">
        <v>0.1</v>
      </c>
      <c r="G130" s="94">
        <f t="shared" ref="G130" si="173">E130+(F130*E130)</f>
        <v>3925.9</v>
      </c>
      <c r="H130" s="129" t="s">
        <v>114</v>
      </c>
      <c r="I130" s="186">
        <v>1.35</v>
      </c>
      <c r="J130" s="187">
        <v>2.16</v>
      </c>
      <c r="K130" s="141">
        <f t="shared" ref="K130" si="174">G130*I130</f>
        <v>5299.9650000000001</v>
      </c>
      <c r="L130" s="142">
        <f t="shared" ref="L130" si="175">G130*J130</f>
        <v>8479.9440000000013</v>
      </c>
      <c r="M130" s="130">
        <f t="shared" ref="M130" si="176">I130+J130</f>
        <v>3.5100000000000002</v>
      </c>
      <c r="N130" s="131">
        <f t="shared" ref="N130" si="177">K130+L130</f>
        <v>13779.909000000001</v>
      </c>
      <c r="O130" s="111"/>
      <c r="P130" s="20" t="s">
        <v>295</v>
      </c>
      <c r="Q130" s="20">
        <f t="shared" si="91"/>
        <v>0</v>
      </c>
      <c r="R130" s="20">
        <f t="shared" si="92"/>
        <v>13779.909000000001</v>
      </c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</row>
    <row r="131" spans="1:68" s="92" customFormat="1" ht="16" thickBot="1">
      <c r="A131" s="174" t="str">
        <f>IF(F128:F131="","", COUNTA($F$9:F131))</f>
        <v/>
      </c>
      <c r="B131" s="89"/>
      <c r="C131" s="89"/>
      <c r="D131" s="137"/>
      <c r="E131" s="140"/>
      <c r="F131" s="9"/>
      <c r="G131" s="94"/>
      <c r="H131" s="129"/>
      <c r="I131" s="186"/>
      <c r="J131" s="187"/>
      <c r="K131" s="141"/>
      <c r="L131" s="142"/>
      <c r="M131" s="130"/>
      <c r="N131" s="131"/>
      <c r="O131" s="111"/>
      <c r="P131" s="20"/>
      <c r="Q131" s="20">
        <f t="shared" si="91"/>
        <v>0</v>
      </c>
      <c r="R131" s="20">
        <f t="shared" si="92"/>
        <v>0</v>
      </c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</row>
    <row r="132" spans="1:68" ht="16" thickBot="1">
      <c r="A132" s="174" t="str">
        <f>IF(F129:F132="","", COUNTA($F$9:F132))</f>
        <v/>
      </c>
      <c r="B132" s="89"/>
      <c r="C132" s="89"/>
      <c r="D132" s="10" t="s">
        <v>64</v>
      </c>
      <c r="E132" s="11"/>
      <c r="F132" s="12"/>
      <c r="G132" s="12"/>
      <c r="H132" s="13"/>
      <c r="I132" s="188"/>
      <c r="J132" s="188"/>
      <c r="K132" s="102">
        <f>SUM(K122:K131)</f>
        <v>25737.180920000003</v>
      </c>
      <c r="L132" s="102">
        <f>SUM(L122:L131)</f>
        <v>37050.759680000003</v>
      </c>
      <c r="M132" s="102"/>
      <c r="N132" s="103"/>
      <c r="O132" s="104">
        <f>SUM(N122:N131)</f>
        <v>62787.940600000002</v>
      </c>
      <c r="P132" s="20"/>
      <c r="Q132" s="20">
        <f t="shared" si="91"/>
        <v>0</v>
      </c>
      <c r="R132" s="20">
        <f t="shared" si="92"/>
        <v>0</v>
      </c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pans="1:68">
      <c r="A133" s="174" t="str">
        <f>IF(F130:F133="","", COUNTA($F$9:F133))</f>
        <v/>
      </c>
      <c r="B133" s="14"/>
      <c r="C133" s="74"/>
      <c r="D133" s="15"/>
      <c r="E133" s="16"/>
      <c r="F133" s="17"/>
      <c r="G133" s="18"/>
      <c r="H133" s="19"/>
      <c r="I133" s="189"/>
      <c r="J133" s="189"/>
      <c r="K133" s="21"/>
      <c r="L133" s="21"/>
      <c r="M133" s="21"/>
      <c r="N133" s="33"/>
      <c r="O133" s="105"/>
      <c r="P133" s="20"/>
      <c r="Q133" s="20">
        <f t="shared" si="91"/>
        <v>0</v>
      </c>
      <c r="R133" s="20">
        <f t="shared" si="92"/>
        <v>0</v>
      </c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1:68">
      <c r="A134" s="174" t="str">
        <f>IF(F131:F134="","", COUNTA($F$9:F134))</f>
        <v/>
      </c>
      <c r="B134" s="113"/>
      <c r="C134" s="169" t="s">
        <v>65</v>
      </c>
      <c r="D134" s="170" t="s">
        <v>66</v>
      </c>
      <c r="E134" s="171"/>
      <c r="F134" s="172"/>
      <c r="G134" s="94"/>
      <c r="H134" s="129"/>
      <c r="I134" s="186"/>
      <c r="J134" s="186"/>
      <c r="K134" s="156"/>
      <c r="L134" s="156"/>
      <c r="M134" s="156"/>
      <c r="N134" s="157"/>
      <c r="O134" s="173"/>
      <c r="P134" s="20"/>
      <c r="Q134" s="20">
        <f t="shared" si="91"/>
        <v>0</v>
      </c>
      <c r="R134" s="20">
        <f t="shared" si="92"/>
        <v>0</v>
      </c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</row>
    <row r="135" spans="1:68" s="92" customFormat="1">
      <c r="A135" s="174" t="str">
        <f>IF(F132:F135="","", COUNTA($F$9:F135))</f>
        <v/>
      </c>
      <c r="B135" s="89"/>
      <c r="C135" s="89"/>
      <c r="D135" s="138" t="s">
        <v>103</v>
      </c>
      <c r="E135" s="175"/>
      <c r="F135" s="175"/>
      <c r="G135" s="94"/>
      <c r="H135" s="129"/>
      <c r="I135" s="186"/>
      <c r="J135" s="187"/>
      <c r="K135" s="141"/>
      <c r="L135" s="142"/>
      <c r="M135" s="130"/>
      <c r="N135" s="131"/>
      <c r="O135" s="111"/>
      <c r="P135" s="20"/>
      <c r="Q135" s="20">
        <f t="shared" si="91"/>
        <v>0</v>
      </c>
      <c r="R135" s="20">
        <f t="shared" si="92"/>
        <v>0</v>
      </c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</row>
    <row r="136" spans="1:68" s="92" customFormat="1">
      <c r="A136" s="174" t="str">
        <f>IF(F133:F136="","", COUNTA($F$9:F136))</f>
        <v/>
      </c>
      <c r="B136" s="89"/>
      <c r="C136" s="89"/>
      <c r="D136" s="138" t="s">
        <v>179</v>
      </c>
      <c r="E136" s="175"/>
      <c r="F136" s="175"/>
      <c r="G136" s="94"/>
      <c r="H136" s="129"/>
      <c r="I136" s="186"/>
      <c r="J136" s="187"/>
      <c r="K136" s="141"/>
      <c r="L136" s="142"/>
      <c r="M136" s="130"/>
      <c r="N136" s="131"/>
      <c r="O136" s="111"/>
      <c r="P136" s="20"/>
      <c r="Q136" s="20">
        <f t="shared" si="91"/>
        <v>0</v>
      </c>
      <c r="R136" s="20">
        <f t="shared" si="92"/>
        <v>0</v>
      </c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</row>
    <row r="137" spans="1:68" s="92" customFormat="1">
      <c r="A137" s="174">
        <f>IF(F134:F137="","", COUNTA($F$9:F137))</f>
        <v>62</v>
      </c>
      <c r="B137" s="89" t="s">
        <v>285</v>
      </c>
      <c r="C137" s="89" t="s">
        <v>285</v>
      </c>
      <c r="D137" s="176" t="s">
        <v>180</v>
      </c>
      <c r="E137" s="175">
        <v>11</v>
      </c>
      <c r="F137" s="9">
        <v>0</v>
      </c>
      <c r="G137" s="94">
        <f t="shared" ref="G137" si="178">E137+(F137*E137)</f>
        <v>11</v>
      </c>
      <c r="H137" s="129" t="s">
        <v>106</v>
      </c>
      <c r="I137" s="186">
        <v>309.91000000000003</v>
      </c>
      <c r="J137" s="187">
        <v>1681.23</v>
      </c>
      <c r="K137" s="141">
        <f t="shared" ref="K137" si="179">G137*I137</f>
        <v>3409.01</v>
      </c>
      <c r="L137" s="142">
        <f t="shared" ref="L137" si="180">G137*J137</f>
        <v>18493.53</v>
      </c>
      <c r="M137" s="130">
        <f t="shared" ref="M137" si="181">I137+J137</f>
        <v>1991.14</v>
      </c>
      <c r="N137" s="131">
        <f t="shared" ref="N137" si="182">K137+L137</f>
        <v>21902.54</v>
      </c>
      <c r="O137" s="111"/>
      <c r="P137" s="20" t="s">
        <v>294</v>
      </c>
      <c r="Q137" s="20">
        <f t="shared" si="91"/>
        <v>21902.54</v>
      </c>
      <c r="R137" s="20">
        <f t="shared" si="92"/>
        <v>0</v>
      </c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</row>
    <row r="138" spans="1:68" s="92" customFormat="1">
      <c r="A138" s="174" t="str">
        <f>IF(F135:F138="","", COUNTA($F$9:F138))</f>
        <v/>
      </c>
      <c r="B138" s="89"/>
      <c r="C138" s="89"/>
      <c r="D138" s="138" t="s">
        <v>132</v>
      </c>
      <c r="E138" s="175"/>
      <c r="F138" s="175"/>
      <c r="G138" s="94"/>
      <c r="H138" s="129"/>
      <c r="I138" s="186"/>
      <c r="J138" s="187"/>
      <c r="K138" s="141"/>
      <c r="L138" s="142"/>
      <c r="M138" s="130"/>
      <c r="N138" s="131"/>
      <c r="O138" s="111"/>
      <c r="P138" s="20" t="s">
        <v>294</v>
      </c>
      <c r="Q138" s="20">
        <f t="shared" si="91"/>
        <v>0</v>
      </c>
      <c r="R138" s="20">
        <f t="shared" si="92"/>
        <v>0</v>
      </c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</row>
    <row r="139" spans="1:68" s="92" customFormat="1">
      <c r="A139" s="174" t="str">
        <f>IF(F136:F139="","", COUNTA($F$9:F139))</f>
        <v/>
      </c>
      <c r="B139" s="89"/>
      <c r="C139" s="89"/>
      <c r="D139" s="138" t="s">
        <v>179</v>
      </c>
      <c r="E139" s="175"/>
      <c r="F139" s="175"/>
      <c r="G139" s="94"/>
      <c r="H139" s="129"/>
      <c r="I139" s="186"/>
      <c r="J139" s="187"/>
      <c r="K139" s="141"/>
      <c r="L139" s="142"/>
      <c r="M139" s="130"/>
      <c r="N139" s="131"/>
      <c r="O139" s="111"/>
      <c r="P139" s="20" t="s">
        <v>294</v>
      </c>
      <c r="Q139" s="20">
        <f t="shared" si="91"/>
        <v>0</v>
      </c>
      <c r="R139" s="20">
        <f t="shared" si="92"/>
        <v>0</v>
      </c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</row>
    <row r="140" spans="1:68" s="92" customFormat="1">
      <c r="A140" s="174">
        <f>IF(F137:F140="","", COUNTA($F$9:F140))</f>
        <v>63</v>
      </c>
      <c r="B140" s="89" t="s">
        <v>285</v>
      </c>
      <c r="C140" s="89" t="s">
        <v>285</v>
      </c>
      <c r="D140" s="176" t="s">
        <v>181</v>
      </c>
      <c r="E140" s="175">
        <v>29</v>
      </c>
      <c r="F140" s="9">
        <v>0</v>
      </c>
      <c r="G140" s="94">
        <f t="shared" ref="G140:G142" si="183">E140+(F140*E140)</f>
        <v>29</v>
      </c>
      <c r="H140" s="129" t="s">
        <v>106</v>
      </c>
      <c r="I140" s="186">
        <v>309.91000000000003</v>
      </c>
      <c r="J140" s="187">
        <v>1681.23</v>
      </c>
      <c r="K140" s="141">
        <f t="shared" ref="K140:K142" si="184">G140*I140</f>
        <v>8987.3900000000012</v>
      </c>
      <c r="L140" s="142">
        <f t="shared" ref="L140:L142" si="185">G140*J140</f>
        <v>48755.67</v>
      </c>
      <c r="M140" s="130">
        <f t="shared" ref="M140:M142" si="186">I140+J140</f>
        <v>1991.14</v>
      </c>
      <c r="N140" s="131">
        <f t="shared" ref="N140:N142" si="187">K140+L140</f>
        <v>57743.06</v>
      </c>
      <c r="O140" s="111"/>
      <c r="P140" s="20" t="s">
        <v>294</v>
      </c>
      <c r="Q140" s="20">
        <f t="shared" si="91"/>
        <v>57743.06</v>
      </c>
      <c r="R140" s="20">
        <f t="shared" si="92"/>
        <v>0</v>
      </c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</row>
    <row r="141" spans="1:68" s="92" customFormat="1">
      <c r="A141" s="174">
        <f>IF(F138:F141="","", COUNTA($F$9:F141))</f>
        <v>64</v>
      </c>
      <c r="B141" s="89" t="s">
        <v>285</v>
      </c>
      <c r="C141" s="89" t="s">
        <v>285</v>
      </c>
      <c r="D141" s="176" t="s">
        <v>182</v>
      </c>
      <c r="E141" s="175">
        <v>2</v>
      </c>
      <c r="F141" s="9">
        <v>0</v>
      </c>
      <c r="G141" s="94">
        <f t="shared" si="183"/>
        <v>2</v>
      </c>
      <c r="H141" s="129" t="s">
        <v>106</v>
      </c>
      <c r="I141" s="186">
        <v>411.52</v>
      </c>
      <c r="J141" s="187">
        <v>2394.58</v>
      </c>
      <c r="K141" s="141">
        <f t="shared" si="184"/>
        <v>823.04</v>
      </c>
      <c r="L141" s="142">
        <f t="shared" si="185"/>
        <v>4789.16</v>
      </c>
      <c r="M141" s="130">
        <f t="shared" si="186"/>
        <v>2806.1</v>
      </c>
      <c r="N141" s="131">
        <f t="shared" si="187"/>
        <v>5612.2</v>
      </c>
      <c r="O141" s="111"/>
      <c r="P141" s="20" t="s">
        <v>294</v>
      </c>
      <c r="Q141" s="20">
        <f t="shared" si="91"/>
        <v>5612.2</v>
      </c>
      <c r="R141" s="20">
        <f t="shared" si="92"/>
        <v>0</v>
      </c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</row>
    <row r="142" spans="1:68" s="92" customFormat="1">
      <c r="A142" s="174">
        <f>IF(F139:F142="","", COUNTA($F$9:F142))</f>
        <v>65</v>
      </c>
      <c r="B142" s="89" t="s">
        <v>285</v>
      </c>
      <c r="C142" s="89" t="s">
        <v>285</v>
      </c>
      <c r="D142" s="176" t="s">
        <v>183</v>
      </c>
      <c r="E142" s="175">
        <v>3</v>
      </c>
      <c r="F142" s="9">
        <v>0</v>
      </c>
      <c r="G142" s="94">
        <f t="shared" si="183"/>
        <v>3</v>
      </c>
      <c r="H142" s="129" t="s">
        <v>106</v>
      </c>
      <c r="I142" s="186">
        <v>342.58</v>
      </c>
      <c r="J142" s="187">
        <v>1804.96</v>
      </c>
      <c r="K142" s="141">
        <f t="shared" si="184"/>
        <v>1027.74</v>
      </c>
      <c r="L142" s="142">
        <f t="shared" si="185"/>
        <v>5414.88</v>
      </c>
      <c r="M142" s="130">
        <f t="shared" si="186"/>
        <v>2147.54</v>
      </c>
      <c r="N142" s="131">
        <f t="shared" si="187"/>
        <v>6442.62</v>
      </c>
      <c r="O142" s="111"/>
      <c r="P142" s="20" t="s">
        <v>294</v>
      </c>
      <c r="Q142" s="20">
        <f t="shared" si="91"/>
        <v>6442.62</v>
      </c>
      <c r="R142" s="20">
        <f t="shared" si="92"/>
        <v>0</v>
      </c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</row>
    <row r="143" spans="1:68" s="92" customFormat="1">
      <c r="A143" s="174" t="str">
        <f>IF(F140:F143="","", COUNTA($F$9:F143))</f>
        <v/>
      </c>
      <c r="B143" s="89"/>
      <c r="C143" s="89"/>
      <c r="D143" s="138" t="s">
        <v>184</v>
      </c>
      <c r="E143" s="175"/>
      <c r="F143" s="175"/>
      <c r="G143" s="94"/>
      <c r="H143" s="129"/>
      <c r="I143" s="186"/>
      <c r="J143" s="187"/>
      <c r="K143" s="141"/>
      <c r="L143" s="142"/>
      <c r="M143" s="130"/>
      <c r="N143" s="131"/>
      <c r="O143" s="111"/>
      <c r="P143" s="20" t="s">
        <v>294</v>
      </c>
      <c r="Q143" s="20">
        <f t="shared" si="91"/>
        <v>0</v>
      </c>
      <c r="R143" s="20">
        <f t="shared" si="92"/>
        <v>0</v>
      </c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</row>
    <row r="144" spans="1:68" s="92" customFormat="1">
      <c r="A144" s="174">
        <f>IF(F141:F144="","", COUNTA($F$9:F144))</f>
        <v>66</v>
      </c>
      <c r="B144" s="89" t="s">
        <v>285</v>
      </c>
      <c r="C144" s="89" t="s">
        <v>285</v>
      </c>
      <c r="D144" s="176" t="s">
        <v>185</v>
      </c>
      <c r="E144" s="175">
        <v>64</v>
      </c>
      <c r="F144" s="9">
        <v>0</v>
      </c>
      <c r="G144" s="94">
        <f t="shared" ref="G144:G146" si="188">E144+(F144*E144)</f>
        <v>64</v>
      </c>
      <c r="H144" s="129" t="s">
        <v>106</v>
      </c>
      <c r="I144" s="186">
        <v>409.22</v>
      </c>
      <c r="J144" s="187">
        <v>3198.45</v>
      </c>
      <c r="K144" s="141">
        <f t="shared" ref="K144:K146" si="189">G144*I144</f>
        <v>26190.080000000002</v>
      </c>
      <c r="L144" s="142">
        <f t="shared" ref="L144:L146" si="190">G144*J144</f>
        <v>204700.79999999999</v>
      </c>
      <c r="M144" s="130">
        <f t="shared" ref="M144:M146" si="191">I144+J144</f>
        <v>3607.67</v>
      </c>
      <c r="N144" s="131">
        <f t="shared" ref="N144:N146" si="192">K144+L144</f>
        <v>230890.88</v>
      </c>
      <c r="O144" s="111"/>
      <c r="P144" s="20" t="s">
        <v>294</v>
      </c>
      <c r="Q144" s="20">
        <f t="shared" si="91"/>
        <v>230890.88</v>
      </c>
      <c r="R144" s="20">
        <f t="shared" si="92"/>
        <v>0</v>
      </c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</row>
    <row r="145" spans="1:68" s="92" customFormat="1">
      <c r="A145" s="174">
        <f>IF(F142:F145="","", COUNTA($F$9:F145))</f>
        <v>67</v>
      </c>
      <c r="B145" s="89" t="s">
        <v>285</v>
      </c>
      <c r="C145" s="89" t="s">
        <v>285</v>
      </c>
      <c r="D145" s="176" t="s">
        <v>186</v>
      </c>
      <c r="E145" s="175">
        <v>6</v>
      </c>
      <c r="F145" s="9">
        <v>0</v>
      </c>
      <c r="G145" s="94">
        <f t="shared" si="188"/>
        <v>6</v>
      </c>
      <c r="H145" s="129" t="s">
        <v>106</v>
      </c>
      <c r="I145" s="186">
        <v>295</v>
      </c>
      <c r="J145" s="187">
        <v>1579.12</v>
      </c>
      <c r="K145" s="141">
        <f t="shared" si="189"/>
        <v>1770</v>
      </c>
      <c r="L145" s="142">
        <f t="shared" si="190"/>
        <v>9474.7199999999993</v>
      </c>
      <c r="M145" s="130">
        <f t="shared" si="191"/>
        <v>1874.12</v>
      </c>
      <c r="N145" s="131">
        <f t="shared" si="192"/>
        <v>11244.72</v>
      </c>
      <c r="O145" s="111"/>
      <c r="P145" s="20" t="s">
        <v>294</v>
      </c>
      <c r="Q145" s="20">
        <f t="shared" si="91"/>
        <v>11244.72</v>
      </c>
      <c r="R145" s="20">
        <f t="shared" si="92"/>
        <v>0</v>
      </c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</row>
    <row r="146" spans="1:68" s="92" customFormat="1">
      <c r="A146" s="174">
        <f>IF(F143:F146="","", COUNTA($F$9:F146))</f>
        <v>68</v>
      </c>
      <c r="B146" s="89" t="s">
        <v>285</v>
      </c>
      <c r="C146" s="89" t="s">
        <v>285</v>
      </c>
      <c r="D146" s="176" t="s">
        <v>187</v>
      </c>
      <c r="E146" s="175">
        <v>6</v>
      </c>
      <c r="F146" s="9">
        <v>0</v>
      </c>
      <c r="G146" s="94">
        <f t="shared" si="188"/>
        <v>6</v>
      </c>
      <c r="H146" s="129" t="s">
        <v>106</v>
      </c>
      <c r="I146" s="186">
        <v>714.93</v>
      </c>
      <c r="J146" s="187">
        <v>6409.88</v>
      </c>
      <c r="K146" s="141">
        <f t="shared" si="189"/>
        <v>4289.58</v>
      </c>
      <c r="L146" s="142">
        <f t="shared" si="190"/>
        <v>38459.279999999999</v>
      </c>
      <c r="M146" s="130">
        <f t="shared" si="191"/>
        <v>7124.81</v>
      </c>
      <c r="N146" s="131">
        <f t="shared" si="192"/>
        <v>42748.86</v>
      </c>
      <c r="O146" s="111"/>
      <c r="P146" s="20" t="s">
        <v>294</v>
      </c>
      <c r="Q146" s="20">
        <f t="shared" si="91"/>
        <v>42748.86</v>
      </c>
      <c r="R146" s="20">
        <f t="shared" si="92"/>
        <v>0</v>
      </c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</row>
    <row r="147" spans="1:68" s="92" customFormat="1">
      <c r="A147" s="174" t="str">
        <f>IF(F144:F147="","", COUNTA($F$9:F147))</f>
        <v/>
      </c>
      <c r="B147" s="89"/>
      <c r="C147" s="89"/>
      <c r="D147" s="158"/>
      <c r="E147" s="136"/>
      <c r="F147" s="9"/>
      <c r="G147" s="94"/>
      <c r="H147" s="129"/>
      <c r="I147" s="186"/>
      <c r="J147" s="187"/>
      <c r="K147" s="141"/>
      <c r="L147" s="142"/>
      <c r="M147" s="130"/>
      <c r="N147" s="131"/>
      <c r="O147" s="111"/>
      <c r="P147" s="20"/>
      <c r="Q147" s="20">
        <f t="shared" si="91"/>
        <v>0</v>
      </c>
      <c r="R147" s="20">
        <f t="shared" si="92"/>
        <v>0</v>
      </c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</row>
    <row r="148" spans="1:68" s="92" customFormat="1">
      <c r="A148" s="174" t="str">
        <f>IF(F145:F148="","", COUNTA($F$9:F148))</f>
        <v/>
      </c>
      <c r="B148" s="89"/>
      <c r="C148" s="89"/>
      <c r="D148" s="158"/>
      <c r="E148" s="136"/>
      <c r="F148" s="9"/>
      <c r="G148" s="94"/>
      <c r="H148" s="129"/>
      <c r="I148" s="186"/>
      <c r="J148" s="187"/>
      <c r="K148" s="141"/>
      <c r="L148" s="142"/>
      <c r="M148" s="130"/>
      <c r="N148" s="131"/>
      <c r="O148" s="111"/>
      <c r="P148" s="20"/>
      <c r="Q148" s="20">
        <f t="shared" si="91"/>
        <v>0</v>
      </c>
      <c r="R148" s="20">
        <f t="shared" si="92"/>
        <v>0</v>
      </c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</row>
    <row r="149" spans="1:68" s="92" customFormat="1" ht="16" thickBot="1">
      <c r="A149" s="174" t="str">
        <f>IF(F146:F149="","", COUNTA($F$9:F149))</f>
        <v/>
      </c>
      <c r="B149" s="89"/>
      <c r="C149" s="110"/>
      <c r="D149" s="137"/>
      <c r="E149" s="140"/>
      <c r="F149" s="9"/>
      <c r="G149" s="94"/>
      <c r="H149" s="129"/>
      <c r="I149" s="186"/>
      <c r="J149" s="187"/>
      <c r="K149" s="141"/>
      <c r="L149" s="142"/>
      <c r="M149" s="130"/>
      <c r="N149" s="131"/>
      <c r="O149" s="111"/>
      <c r="P149" s="20"/>
      <c r="Q149" s="20">
        <f t="shared" si="91"/>
        <v>0</v>
      </c>
      <c r="R149" s="20">
        <f t="shared" si="92"/>
        <v>0</v>
      </c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</row>
    <row r="150" spans="1:68" ht="16" thickBot="1">
      <c r="A150" s="174" t="str">
        <f>IF(F147:F150="","", COUNTA($F$9:F150))</f>
        <v/>
      </c>
      <c r="B150" s="8"/>
      <c r="C150" s="73"/>
      <c r="D150" s="10" t="s">
        <v>67</v>
      </c>
      <c r="E150" s="11"/>
      <c r="F150" s="12"/>
      <c r="G150" s="12"/>
      <c r="H150" s="13"/>
      <c r="I150" s="188"/>
      <c r="J150" s="188"/>
      <c r="K150" s="102">
        <f>SUM(K135:K149)</f>
        <v>46496.840000000004</v>
      </c>
      <c r="L150" s="102">
        <f>SUM(L135:L149)</f>
        <v>330088.03999999992</v>
      </c>
      <c r="M150" s="102"/>
      <c r="N150" s="103"/>
      <c r="O150" s="104">
        <f>SUM(N135:N149)</f>
        <v>376584.87999999995</v>
      </c>
      <c r="P150" s="20"/>
      <c r="Q150" s="20">
        <f t="shared" ref="Q150:Q213" si="193">IF(P150="A",N150,0)</f>
        <v>0</v>
      </c>
      <c r="R150" s="20">
        <f t="shared" ref="R150:R213" si="194">IF($P150="N",$N150,0)</f>
        <v>0</v>
      </c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</row>
    <row r="151" spans="1:68">
      <c r="A151" s="174" t="str">
        <f>IF(F148:F151="","", COUNTA($F$9:F151))</f>
        <v/>
      </c>
      <c r="B151" s="14"/>
      <c r="C151" s="74"/>
      <c r="D151" s="15"/>
      <c r="E151" s="16"/>
      <c r="F151" s="17"/>
      <c r="G151" s="18"/>
      <c r="H151" s="19"/>
      <c r="I151" s="189"/>
      <c r="J151" s="189"/>
      <c r="K151" s="21"/>
      <c r="L151" s="21"/>
      <c r="M151" s="21"/>
      <c r="N151" s="33"/>
      <c r="O151" s="105"/>
      <c r="P151" s="20"/>
      <c r="Q151" s="20">
        <f t="shared" si="193"/>
        <v>0</v>
      </c>
      <c r="R151" s="20">
        <f t="shared" si="194"/>
        <v>0</v>
      </c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</row>
    <row r="152" spans="1:68">
      <c r="A152" s="174" t="str">
        <f>IF(F149:F152="","", COUNTA($F$9:F152))</f>
        <v/>
      </c>
      <c r="B152" s="113"/>
      <c r="C152" s="169" t="s">
        <v>68</v>
      </c>
      <c r="D152" s="170" t="s">
        <v>69</v>
      </c>
      <c r="E152" s="171"/>
      <c r="F152" s="172"/>
      <c r="G152" s="94"/>
      <c r="H152" s="129"/>
      <c r="I152" s="186"/>
      <c r="J152" s="186"/>
      <c r="K152" s="156"/>
      <c r="L152" s="156"/>
      <c r="M152" s="156"/>
      <c r="N152" s="157"/>
      <c r="O152" s="173"/>
      <c r="P152" s="20"/>
      <c r="Q152" s="20">
        <f t="shared" si="193"/>
        <v>0</v>
      </c>
      <c r="R152" s="20">
        <f t="shared" si="194"/>
        <v>0</v>
      </c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</row>
    <row r="153" spans="1:68" s="92" customFormat="1">
      <c r="A153" s="174" t="str">
        <f>IF(F150:F153="","", COUNTA($F$9:F153))</f>
        <v/>
      </c>
      <c r="B153" s="89"/>
      <c r="C153" s="89"/>
      <c r="D153" s="138" t="s">
        <v>103</v>
      </c>
      <c r="E153" s="175"/>
      <c r="F153" s="175"/>
      <c r="G153" s="94"/>
      <c r="H153" s="129"/>
      <c r="I153" s="186"/>
      <c r="J153" s="187"/>
      <c r="K153" s="141"/>
      <c r="L153" s="142"/>
      <c r="M153" s="130"/>
      <c r="N153" s="131"/>
      <c r="O153" s="111"/>
      <c r="P153" s="20"/>
      <c r="Q153" s="20">
        <f t="shared" si="193"/>
        <v>0</v>
      </c>
      <c r="R153" s="20">
        <f t="shared" si="194"/>
        <v>0</v>
      </c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</row>
    <row r="154" spans="1:68" s="92" customFormat="1">
      <c r="A154" s="174" t="str">
        <f>IF(F151:F154="","", COUNTA($F$9:F154))</f>
        <v/>
      </c>
      <c r="B154" s="89"/>
      <c r="C154" s="89"/>
      <c r="D154" s="138" t="s">
        <v>188</v>
      </c>
      <c r="E154" s="175"/>
      <c r="F154" s="175"/>
      <c r="G154" s="94"/>
      <c r="H154" s="129"/>
      <c r="I154" s="186"/>
      <c r="J154" s="187"/>
      <c r="K154" s="141"/>
      <c r="L154" s="142"/>
      <c r="M154" s="130"/>
      <c r="N154" s="131"/>
      <c r="O154" s="111"/>
      <c r="P154" s="20"/>
      <c r="Q154" s="20">
        <f t="shared" si="193"/>
        <v>0</v>
      </c>
      <c r="R154" s="20">
        <f t="shared" si="194"/>
        <v>0</v>
      </c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</row>
    <row r="155" spans="1:68" s="92" customFormat="1" ht="29">
      <c r="A155" s="174">
        <f>IF(F152:F155="","", COUNTA($F$9:F155))</f>
        <v>69</v>
      </c>
      <c r="B155" s="89" t="s">
        <v>285</v>
      </c>
      <c r="C155" s="89" t="s">
        <v>285</v>
      </c>
      <c r="D155" s="178" t="s">
        <v>189</v>
      </c>
      <c r="E155" s="179">
        <v>177.32</v>
      </c>
      <c r="F155" s="9">
        <v>0.1</v>
      </c>
      <c r="G155" s="94">
        <f t="shared" ref="G155:G158" si="195">E155+(F155*E155)</f>
        <v>195.05199999999999</v>
      </c>
      <c r="H155" s="129" t="s">
        <v>109</v>
      </c>
      <c r="I155" s="186">
        <v>3.32</v>
      </c>
      <c r="J155" s="187">
        <v>6.73</v>
      </c>
      <c r="K155" s="141">
        <f t="shared" ref="K155:K158" si="196">G155*I155</f>
        <v>647.57263999999998</v>
      </c>
      <c r="L155" s="142">
        <f t="shared" ref="L155:L158" si="197">G155*J155</f>
        <v>1312.6999599999999</v>
      </c>
      <c r="M155" s="130">
        <f t="shared" ref="M155:M158" si="198">I155+J155</f>
        <v>10.050000000000001</v>
      </c>
      <c r="N155" s="131">
        <f t="shared" ref="N155:N158" si="199">K155+L155</f>
        <v>1960.2725999999998</v>
      </c>
      <c r="O155" s="111"/>
      <c r="P155" s="20" t="s">
        <v>294</v>
      </c>
      <c r="Q155" s="20">
        <f t="shared" si="193"/>
        <v>1960.2725999999998</v>
      </c>
      <c r="R155" s="20">
        <f t="shared" si="194"/>
        <v>0</v>
      </c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</row>
    <row r="156" spans="1:68" s="92" customFormat="1">
      <c r="A156" s="174">
        <f>IF(F153:F156="","", COUNTA($F$9:F156))</f>
        <v>70</v>
      </c>
      <c r="B156" s="89" t="s">
        <v>285</v>
      </c>
      <c r="C156" s="89" t="s">
        <v>285</v>
      </c>
      <c r="D156" s="177" t="s">
        <v>190</v>
      </c>
      <c r="E156" s="175">
        <v>78.81</v>
      </c>
      <c r="F156" s="9">
        <v>0.1</v>
      </c>
      <c r="G156" s="94">
        <f t="shared" si="195"/>
        <v>86.691000000000003</v>
      </c>
      <c r="H156" s="129" t="s">
        <v>109</v>
      </c>
      <c r="I156" s="186">
        <v>3.32</v>
      </c>
      <c r="J156" s="187">
        <v>6.73</v>
      </c>
      <c r="K156" s="141">
        <f t="shared" si="196"/>
        <v>287.81412</v>
      </c>
      <c r="L156" s="142">
        <f t="shared" si="197"/>
        <v>583.43043</v>
      </c>
      <c r="M156" s="130">
        <f t="shared" si="198"/>
        <v>10.050000000000001</v>
      </c>
      <c r="N156" s="131">
        <f t="shared" si="199"/>
        <v>871.24455</v>
      </c>
      <c r="O156" s="111"/>
      <c r="P156" s="20" t="s">
        <v>294</v>
      </c>
      <c r="Q156" s="20">
        <f t="shared" si="193"/>
        <v>871.24455</v>
      </c>
      <c r="R156" s="20">
        <f t="shared" si="194"/>
        <v>0</v>
      </c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</row>
    <row r="157" spans="1:68" s="92" customFormat="1">
      <c r="A157" s="174">
        <f>IF(F154:F157="","", COUNTA($F$9:F157))</f>
        <v>71</v>
      </c>
      <c r="B157" s="89" t="s">
        <v>285</v>
      </c>
      <c r="C157" s="89" t="s">
        <v>285</v>
      </c>
      <c r="D157" s="177" t="s">
        <v>191</v>
      </c>
      <c r="E157" s="175">
        <v>236.46</v>
      </c>
      <c r="F157" s="9">
        <v>0.1</v>
      </c>
      <c r="G157" s="94">
        <f t="shared" si="195"/>
        <v>260.10599999999999</v>
      </c>
      <c r="H157" s="129" t="s">
        <v>114</v>
      </c>
      <c r="I157" s="186">
        <v>1.3</v>
      </c>
      <c r="J157" s="187">
        <v>1.91</v>
      </c>
      <c r="K157" s="141">
        <f t="shared" si="196"/>
        <v>338.13780000000003</v>
      </c>
      <c r="L157" s="142">
        <f t="shared" si="197"/>
        <v>496.80246</v>
      </c>
      <c r="M157" s="130">
        <f t="shared" si="198"/>
        <v>3.21</v>
      </c>
      <c r="N157" s="131">
        <f t="shared" si="199"/>
        <v>834.94026000000008</v>
      </c>
      <c r="O157" s="111"/>
      <c r="P157" s="20" t="s">
        <v>294</v>
      </c>
      <c r="Q157" s="20">
        <f t="shared" si="193"/>
        <v>834.94026000000008</v>
      </c>
      <c r="R157" s="20">
        <f t="shared" si="194"/>
        <v>0</v>
      </c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</row>
    <row r="158" spans="1:68" s="92" customFormat="1">
      <c r="A158" s="174">
        <f>IF(F155:F158="","", COUNTA($F$9:F158))</f>
        <v>72</v>
      </c>
      <c r="B158" s="89" t="s">
        <v>285</v>
      </c>
      <c r="C158" s="89" t="s">
        <v>285</v>
      </c>
      <c r="D158" s="177" t="s">
        <v>192</v>
      </c>
      <c r="E158" s="175">
        <v>472.86</v>
      </c>
      <c r="F158" s="9">
        <v>0.1</v>
      </c>
      <c r="G158" s="94">
        <f t="shared" si="195"/>
        <v>520.14599999999996</v>
      </c>
      <c r="H158" s="129" t="s">
        <v>114</v>
      </c>
      <c r="I158" s="186">
        <v>0.74</v>
      </c>
      <c r="J158" s="187">
        <v>0.95</v>
      </c>
      <c r="K158" s="141">
        <f t="shared" si="196"/>
        <v>384.90803999999997</v>
      </c>
      <c r="L158" s="142">
        <f t="shared" si="197"/>
        <v>494.13869999999991</v>
      </c>
      <c r="M158" s="130">
        <f t="shared" si="198"/>
        <v>1.69</v>
      </c>
      <c r="N158" s="131">
        <f t="shared" si="199"/>
        <v>879.04673999999989</v>
      </c>
      <c r="O158" s="111"/>
      <c r="P158" s="20" t="s">
        <v>294</v>
      </c>
      <c r="Q158" s="20">
        <f t="shared" si="193"/>
        <v>879.04673999999989</v>
      </c>
      <c r="R158" s="20">
        <f t="shared" si="194"/>
        <v>0</v>
      </c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</row>
    <row r="159" spans="1:68" s="92" customFormat="1" ht="29">
      <c r="A159" s="174">
        <f>IF(F156:F159="","", COUNTA($F$9:F159))</f>
        <v>73</v>
      </c>
      <c r="B159" s="89" t="s">
        <v>285</v>
      </c>
      <c r="C159" s="89" t="s">
        <v>285</v>
      </c>
      <c r="D159" s="178" t="s">
        <v>193</v>
      </c>
      <c r="E159" s="179">
        <v>337.5</v>
      </c>
      <c r="F159" s="9">
        <v>0.1</v>
      </c>
      <c r="G159" s="94">
        <f t="shared" ref="G159:G162" si="200">E159+(F159*E159)</f>
        <v>371.25</v>
      </c>
      <c r="H159" s="129" t="s">
        <v>109</v>
      </c>
      <c r="I159" s="186">
        <v>2.9</v>
      </c>
      <c r="J159" s="187">
        <v>5.84</v>
      </c>
      <c r="K159" s="141">
        <f t="shared" ref="K159:K162" si="201">G159*I159</f>
        <v>1076.625</v>
      </c>
      <c r="L159" s="142">
        <f t="shared" ref="L159:L162" si="202">G159*J159</f>
        <v>2168.1</v>
      </c>
      <c r="M159" s="130">
        <f t="shared" ref="M159:M162" si="203">I159+J159</f>
        <v>8.74</v>
      </c>
      <c r="N159" s="131">
        <f t="shared" ref="N159:N162" si="204">K159+L159</f>
        <v>3244.7249999999999</v>
      </c>
      <c r="O159" s="111"/>
      <c r="P159" s="20" t="s">
        <v>294</v>
      </c>
      <c r="Q159" s="20">
        <f t="shared" si="193"/>
        <v>3244.7249999999999</v>
      </c>
      <c r="R159" s="20">
        <f t="shared" si="194"/>
        <v>0</v>
      </c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</row>
    <row r="160" spans="1:68" s="92" customFormat="1">
      <c r="A160" s="174">
        <f>IF(F157:F160="","", COUNTA($F$9:F160))</f>
        <v>74</v>
      </c>
      <c r="B160" s="89" t="s">
        <v>285</v>
      </c>
      <c r="C160" s="89" t="s">
        <v>285</v>
      </c>
      <c r="D160" s="177" t="s">
        <v>194</v>
      </c>
      <c r="E160" s="175">
        <v>150</v>
      </c>
      <c r="F160" s="9">
        <v>0.1</v>
      </c>
      <c r="G160" s="94">
        <f t="shared" si="200"/>
        <v>165</v>
      </c>
      <c r="H160" s="129" t="s">
        <v>109</v>
      </c>
      <c r="I160" s="186">
        <v>2.9</v>
      </c>
      <c r="J160" s="187">
        <v>5.84</v>
      </c>
      <c r="K160" s="141">
        <f t="shared" si="201"/>
        <v>478.5</v>
      </c>
      <c r="L160" s="142">
        <f t="shared" si="202"/>
        <v>963.6</v>
      </c>
      <c r="M160" s="130">
        <f t="shared" si="203"/>
        <v>8.74</v>
      </c>
      <c r="N160" s="131">
        <f t="shared" si="204"/>
        <v>1442.1</v>
      </c>
      <c r="O160" s="111"/>
      <c r="P160" s="20" t="s">
        <v>294</v>
      </c>
      <c r="Q160" s="20">
        <f t="shared" si="193"/>
        <v>1442.1</v>
      </c>
      <c r="R160" s="20">
        <f t="shared" si="194"/>
        <v>0</v>
      </c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</row>
    <row r="161" spans="1:68" s="92" customFormat="1">
      <c r="A161" s="174">
        <f>IF(F158:F161="","", COUNTA($F$9:F161))</f>
        <v>75</v>
      </c>
      <c r="B161" s="89" t="s">
        <v>285</v>
      </c>
      <c r="C161" s="89" t="s">
        <v>285</v>
      </c>
      <c r="D161" s="177" t="s">
        <v>191</v>
      </c>
      <c r="E161" s="175">
        <v>450</v>
      </c>
      <c r="F161" s="9">
        <v>0.1</v>
      </c>
      <c r="G161" s="94">
        <f t="shared" si="200"/>
        <v>495</v>
      </c>
      <c r="H161" s="129" t="s">
        <v>114</v>
      </c>
      <c r="I161" s="186">
        <v>1.3</v>
      </c>
      <c r="J161" s="187">
        <v>1.91</v>
      </c>
      <c r="K161" s="141">
        <f t="shared" si="201"/>
        <v>643.5</v>
      </c>
      <c r="L161" s="142">
        <f t="shared" si="202"/>
        <v>945.44999999999993</v>
      </c>
      <c r="M161" s="130">
        <f t="shared" si="203"/>
        <v>3.21</v>
      </c>
      <c r="N161" s="131">
        <f t="shared" si="204"/>
        <v>1588.9499999999998</v>
      </c>
      <c r="O161" s="111"/>
      <c r="P161" s="20" t="s">
        <v>294</v>
      </c>
      <c r="Q161" s="20">
        <f t="shared" si="193"/>
        <v>1588.9499999999998</v>
      </c>
      <c r="R161" s="20">
        <f t="shared" si="194"/>
        <v>0</v>
      </c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</row>
    <row r="162" spans="1:68" s="92" customFormat="1">
      <c r="A162" s="174">
        <f>IF(F159:F162="","", COUNTA($F$9:F162))</f>
        <v>76</v>
      </c>
      <c r="B162" s="89" t="s">
        <v>285</v>
      </c>
      <c r="C162" s="89" t="s">
        <v>285</v>
      </c>
      <c r="D162" s="177" t="s">
        <v>192</v>
      </c>
      <c r="E162" s="175">
        <v>450</v>
      </c>
      <c r="F162" s="9">
        <v>0.1</v>
      </c>
      <c r="G162" s="94">
        <f t="shared" si="200"/>
        <v>495</v>
      </c>
      <c r="H162" s="129" t="s">
        <v>114</v>
      </c>
      <c r="I162" s="186">
        <v>0.74</v>
      </c>
      <c r="J162" s="187">
        <v>0.95</v>
      </c>
      <c r="K162" s="141">
        <f t="shared" si="201"/>
        <v>366.3</v>
      </c>
      <c r="L162" s="142">
        <f t="shared" si="202"/>
        <v>470.25</v>
      </c>
      <c r="M162" s="130">
        <f t="shared" si="203"/>
        <v>1.69</v>
      </c>
      <c r="N162" s="131">
        <f t="shared" si="204"/>
        <v>836.55</v>
      </c>
      <c r="O162" s="111"/>
      <c r="P162" s="20" t="s">
        <v>294</v>
      </c>
      <c r="Q162" s="20">
        <f t="shared" si="193"/>
        <v>836.55</v>
      </c>
      <c r="R162" s="20">
        <f t="shared" si="194"/>
        <v>0</v>
      </c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</row>
    <row r="163" spans="1:68" s="92" customFormat="1" ht="29">
      <c r="A163" s="174">
        <f>IF(F160:F163="","", COUNTA($F$9:F163))</f>
        <v>77</v>
      </c>
      <c r="B163" s="89" t="s">
        <v>285</v>
      </c>
      <c r="C163" s="89" t="s">
        <v>285</v>
      </c>
      <c r="D163" s="178" t="s">
        <v>195</v>
      </c>
      <c r="E163" s="179">
        <v>1284.93</v>
      </c>
      <c r="F163" s="9">
        <v>0.1</v>
      </c>
      <c r="G163" s="94">
        <f t="shared" ref="G163:G166" si="205">E163+(F163*E163)</f>
        <v>1413.423</v>
      </c>
      <c r="H163" s="129" t="s">
        <v>109</v>
      </c>
      <c r="I163" s="186">
        <v>2.9</v>
      </c>
      <c r="J163" s="187">
        <v>5.84</v>
      </c>
      <c r="K163" s="141">
        <f t="shared" ref="K163:K166" si="206">G163*I163</f>
        <v>4098.9267</v>
      </c>
      <c r="L163" s="142">
        <f t="shared" ref="L163:L166" si="207">G163*J163</f>
        <v>8254.3903200000004</v>
      </c>
      <c r="M163" s="130">
        <f t="shared" ref="M163:M166" si="208">I163+J163</f>
        <v>8.74</v>
      </c>
      <c r="N163" s="131">
        <f t="shared" ref="N163:N166" si="209">K163+L163</f>
        <v>12353.31702</v>
      </c>
      <c r="O163" s="111"/>
      <c r="P163" s="20" t="s">
        <v>294</v>
      </c>
      <c r="Q163" s="20">
        <f t="shared" si="193"/>
        <v>12353.31702</v>
      </c>
      <c r="R163" s="20">
        <f t="shared" si="194"/>
        <v>0</v>
      </c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</row>
    <row r="164" spans="1:68" s="92" customFormat="1">
      <c r="A164" s="174">
        <f>IF(F161:F164="","", COUNTA($F$9:F164))</f>
        <v>78</v>
      </c>
      <c r="B164" s="89" t="s">
        <v>285</v>
      </c>
      <c r="C164" s="89" t="s">
        <v>285</v>
      </c>
      <c r="D164" s="177" t="s">
        <v>194</v>
      </c>
      <c r="E164" s="175">
        <v>571.08000000000004</v>
      </c>
      <c r="F164" s="9">
        <v>0.1</v>
      </c>
      <c r="G164" s="94">
        <f t="shared" si="205"/>
        <v>628.1880000000001</v>
      </c>
      <c r="H164" s="129" t="s">
        <v>109</v>
      </c>
      <c r="I164" s="186">
        <v>2.9</v>
      </c>
      <c r="J164" s="187">
        <v>5.84</v>
      </c>
      <c r="K164" s="141">
        <f t="shared" si="206"/>
        <v>1821.7452000000003</v>
      </c>
      <c r="L164" s="142">
        <f t="shared" si="207"/>
        <v>3668.6179200000006</v>
      </c>
      <c r="M164" s="130">
        <f t="shared" si="208"/>
        <v>8.74</v>
      </c>
      <c r="N164" s="131">
        <f t="shared" si="209"/>
        <v>5490.3631200000009</v>
      </c>
      <c r="O164" s="111"/>
      <c r="P164" s="20" t="s">
        <v>294</v>
      </c>
      <c r="Q164" s="20">
        <f t="shared" si="193"/>
        <v>5490.3631200000009</v>
      </c>
      <c r="R164" s="20">
        <f t="shared" si="194"/>
        <v>0</v>
      </c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</row>
    <row r="165" spans="1:68" s="92" customFormat="1">
      <c r="A165" s="174">
        <f>IF(F162:F165="","", COUNTA($F$9:F165))</f>
        <v>79</v>
      </c>
      <c r="B165" s="89" t="s">
        <v>285</v>
      </c>
      <c r="C165" s="89" t="s">
        <v>285</v>
      </c>
      <c r="D165" s="177" t="s">
        <v>191</v>
      </c>
      <c r="E165" s="175">
        <v>1713.24</v>
      </c>
      <c r="F165" s="9">
        <v>0.1</v>
      </c>
      <c r="G165" s="94">
        <f t="shared" si="205"/>
        <v>1884.5640000000001</v>
      </c>
      <c r="H165" s="129" t="s">
        <v>114</v>
      </c>
      <c r="I165" s="186">
        <v>1.3</v>
      </c>
      <c r="J165" s="187">
        <v>1.91</v>
      </c>
      <c r="K165" s="141">
        <f t="shared" si="206"/>
        <v>2449.9332000000004</v>
      </c>
      <c r="L165" s="142">
        <f t="shared" si="207"/>
        <v>3599.5172400000001</v>
      </c>
      <c r="M165" s="130">
        <f t="shared" si="208"/>
        <v>3.21</v>
      </c>
      <c r="N165" s="131">
        <f t="shared" si="209"/>
        <v>6049.4504400000005</v>
      </c>
      <c r="O165" s="111"/>
      <c r="P165" s="20" t="s">
        <v>294</v>
      </c>
      <c r="Q165" s="20">
        <f t="shared" si="193"/>
        <v>6049.4504400000005</v>
      </c>
      <c r="R165" s="20">
        <f t="shared" si="194"/>
        <v>0</v>
      </c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</row>
    <row r="166" spans="1:68" s="92" customFormat="1">
      <c r="A166" s="174">
        <f>IF(F163:F166="","", COUNTA($F$9:F166))</f>
        <v>80</v>
      </c>
      <c r="B166" s="89" t="s">
        <v>285</v>
      </c>
      <c r="C166" s="89" t="s">
        <v>285</v>
      </c>
      <c r="D166" s="177" t="s">
        <v>192</v>
      </c>
      <c r="E166" s="175">
        <v>3426.68</v>
      </c>
      <c r="F166" s="9">
        <v>0.1</v>
      </c>
      <c r="G166" s="94">
        <f t="shared" si="205"/>
        <v>3769.348</v>
      </c>
      <c r="H166" s="129" t="s">
        <v>114</v>
      </c>
      <c r="I166" s="186">
        <v>0.74</v>
      </c>
      <c r="J166" s="187">
        <v>0.95</v>
      </c>
      <c r="K166" s="141">
        <f t="shared" si="206"/>
        <v>2789.3175200000001</v>
      </c>
      <c r="L166" s="142">
        <f t="shared" si="207"/>
        <v>3580.8806</v>
      </c>
      <c r="M166" s="130">
        <f t="shared" si="208"/>
        <v>1.69</v>
      </c>
      <c r="N166" s="131">
        <f t="shared" si="209"/>
        <v>6370.19812</v>
      </c>
      <c r="O166" s="111"/>
      <c r="P166" s="20" t="s">
        <v>294</v>
      </c>
      <c r="Q166" s="20">
        <f t="shared" si="193"/>
        <v>6370.19812</v>
      </c>
      <c r="R166" s="20">
        <f t="shared" si="194"/>
        <v>0</v>
      </c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</row>
    <row r="167" spans="1:68" s="92" customFormat="1">
      <c r="A167" s="174" t="str">
        <f>IF(F164:F167="","", COUNTA($F$9:F167))</f>
        <v/>
      </c>
      <c r="B167" s="89"/>
      <c r="C167" s="89"/>
      <c r="D167" s="138" t="s">
        <v>196</v>
      </c>
      <c r="E167" s="175"/>
      <c r="F167" s="175"/>
      <c r="G167" s="94"/>
      <c r="H167" s="129"/>
      <c r="I167" s="186"/>
      <c r="J167" s="187"/>
      <c r="K167" s="141"/>
      <c r="L167" s="142"/>
      <c r="M167" s="130"/>
      <c r="N167" s="131"/>
      <c r="O167" s="111"/>
      <c r="P167" s="20" t="s">
        <v>294</v>
      </c>
      <c r="Q167" s="20">
        <f t="shared" si="193"/>
        <v>0</v>
      </c>
      <c r="R167" s="20">
        <f t="shared" si="194"/>
        <v>0</v>
      </c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</row>
    <row r="168" spans="1:68" s="92" customFormat="1" ht="31">
      <c r="A168" s="174">
        <f>IF(F165:F168="","", COUNTA($F$9:F168))</f>
        <v>81</v>
      </c>
      <c r="B168" s="89" t="s">
        <v>285</v>
      </c>
      <c r="C168" s="89" t="s">
        <v>285</v>
      </c>
      <c r="D168" s="177" t="s">
        <v>197</v>
      </c>
      <c r="E168" s="175">
        <v>3469.58</v>
      </c>
      <c r="F168" s="9">
        <v>0.1</v>
      </c>
      <c r="G168" s="94">
        <f t="shared" ref="G168:G169" si="210">E168+(F168*E168)</f>
        <v>3816.538</v>
      </c>
      <c r="H168" s="129" t="s">
        <v>114</v>
      </c>
      <c r="I168" s="186">
        <v>0.68</v>
      </c>
      <c r="J168" s="187">
        <v>0.81</v>
      </c>
      <c r="K168" s="141">
        <f t="shared" ref="K168:K169" si="211">G168*I168</f>
        <v>2595.24584</v>
      </c>
      <c r="L168" s="142">
        <f t="shared" ref="L168:L169" si="212">G168*J168</f>
        <v>3091.3957800000003</v>
      </c>
      <c r="M168" s="130">
        <f t="shared" ref="M168:M169" si="213">I168+J168</f>
        <v>1.4900000000000002</v>
      </c>
      <c r="N168" s="131">
        <f t="shared" ref="N168:N169" si="214">K168+L168</f>
        <v>5686.6416200000003</v>
      </c>
      <c r="O168" s="111"/>
      <c r="P168" s="20" t="s">
        <v>294</v>
      </c>
      <c r="Q168" s="20">
        <f t="shared" si="193"/>
        <v>5686.6416200000003</v>
      </c>
      <c r="R168" s="20">
        <f t="shared" si="194"/>
        <v>0</v>
      </c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</row>
    <row r="169" spans="1:68" s="92" customFormat="1">
      <c r="A169" s="174">
        <f>IF(F166:F169="","", COUNTA($F$9:F169))</f>
        <v>82</v>
      </c>
      <c r="B169" s="89" t="s">
        <v>285</v>
      </c>
      <c r="C169" s="89" t="s">
        <v>285</v>
      </c>
      <c r="D169" s="177" t="s">
        <v>198</v>
      </c>
      <c r="E169" s="175">
        <v>880</v>
      </c>
      <c r="F169" s="9">
        <v>0.1</v>
      </c>
      <c r="G169" s="94">
        <f t="shared" si="210"/>
        <v>968</v>
      </c>
      <c r="H169" s="129" t="s">
        <v>114</v>
      </c>
      <c r="I169" s="186">
        <v>2</v>
      </c>
      <c r="J169" s="187">
        <v>5.97</v>
      </c>
      <c r="K169" s="141">
        <f t="shared" si="211"/>
        <v>1936</v>
      </c>
      <c r="L169" s="142">
        <f t="shared" si="212"/>
        <v>5778.96</v>
      </c>
      <c r="M169" s="130">
        <f t="shared" si="213"/>
        <v>7.97</v>
      </c>
      <c r="N169" s="131">
        <f t="shared" si="214"/>
        <v>7714.96</v>
      </c>
      <c r="O169" s="111"/>
      <c r="P169" s="20" t="s">
        <v>294</v>
      </c>
      <c r="Q169" s="20">
        <f t="shared" si="193"/>
        <v>7714.96</v>
      </c>
      <c r="R169" s="20">
        <f t="shared" si="194"/>
        <v>0</v>
      </c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</row>
    <row r="170" spans="1:68" s="92" customFormat="1">
      <c r="A170" s="174" t="str">
        <f>IF(F167:F170="","", COUNTA($F$9:F170))</f>
        <v/>
      </c>
      <c r="B170" s="89"/>
      <c r="C170" s="89"/>
      <c r="D170" s="138" t="s">
        <v>199</v>
      </c>
      <c r="E170" s="175"/>
      <c r="F170" s="175"/>
      <c r="G170" s="94"/>
      <c r="H170" s="129"/>
      <c r="I170" s="186"/>
      <c r="J170" s="187"/>
      <c r="K170" s="141"/>
      <c r="L170" s="142"/>
      <c r="M170" s="130"/>
      <c r="N170" s="131"/>
      <c r="O170" s="111"/>
      <c r="P170" s="20" t="s">
        <v>294</v>
      </c>
      <c r="Q170" s="20">
        <f t="shared" si="193"/>
        <v>0</v>
      </c>
      <c r="R170" s="20">
        <f t="shared" si="194"/>
        <v>0</v>
      </c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</row>
    <row r="171" spans="1:68" s="92" customFormat="1">
      <c r="A171" s="174">
        <f>IF(F168:F171="","", COUNTA($F$9:F171))</f>
        <v>83</v>
      </c>
      <c r="B171" s="89" t="s">
        <v>285</v>
      </c>
      <c r="C171" s="89" t="s">
        <v>285</v>
      </c>
      <c r="D171" s="177" t="s">
        <v>200</v>
      </c>
      <c r="E171" s="175">
        <v>576</v>
      </c>
      <c r="F171" s="9">
        <v>0.1</v>
      </c>
      <c r="G171" s="94">
        <f t="shared" ref="G171" si="215">E171+(F171*E171)</f>
        <v>633.6</v>
      </c>
      <c r="H171" s="129" t="s">
        <v>109</v>
      </c>
      <c r="I171" s="186">
        <v>1.25</v>
      </c>
      <c r="J171" s="187">
        <v>1.85</v>
      </c>
      <c r="K171" s="141">
        <f t="shared" ref="K171" si="216">G171*I171</f>
        <v>792</v>
      </c>
      <c r="L171" s="142">
        <f t="shared" ref="L171" si="217">G171*J171</f>
        <v>1172.1600000000001</v>
      </c>
      <c r="M171" s="130">
        <f t="shared" ref="M171" si="218">I171+J171</f>
        <v>3.1</v>
      </c>
      <c r="N171" s="131">
        <f t="shared" ref="N171" si="219">K171+L171</f>
        <v>1964.16</v>
      </c>
      <c r="O171" s="111"/>
      <c r="P171" s="20" t="s">
        <v>294</v>
      </c>
      <c r="Q171" s="20">
        <f t="shared" si="193"/>
        <v>1964.16</v>
      </c>
      <c r="R171" s="20">
        <f t="shared" si="194"/>
        <v>0</v>
      </c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</row>
    <row r="172" spans="1:68" s="92" customFormat="1">
      <c r="A172" s="174" t="str">
        <f>IF(F169:F172="","", COUNTA($F$9:F172))</f>
        <v/>
      </c>
      <c r="B172" s="89"/>
      <c r="C172" s="89"/>
      <c r="D172" s="138" t="s">
        <v>201</v>
      </c>
      <c r="E172" s="175"/>
      <c r="F172" s="175"/>
      <c r="G172" s="94"/>
      <c r="H172" s="129"/>
      <c r="I172" s="186"/>
      <c r="J172" s="187"/>
      <c r="K172" s="141"/>
      <c r="L172" s="142"/>
      <c r="M172" s="130"/>
      <c r="N172" s="131"/>
      <c r="O172" s="111"/>
      <c r="P172" s="20" t="s">
        <v>294</v>
      </c>
      <c r="Q172" s="20">
        <f t="shared" si="193"/>
        <v>0</v>
      </c>
      <c r="R172" s="20">
        <f t="shared" si="194"/>
        <v>0</v>
      </c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</row>
    <row r="173" spans="1:68" s="92" customFormat="1" ht="31">
      <c r="A173" s="174">
        <f>IF(F170:F173="","", COUNTA($F$9:F173))</f>
        <v>84</v>
      </c>
      <c r="B173" s="89" t="s">
        <v>285</v>
      </c>
      <c r="C173" s="89" t="s">
        <v>285</v>
      </c>
      <c r="D173" s="177" t="s">
        <v>202</v>
      </c>
      <c r="E173" s="175">
        <v>462</v>
      </c>
      <c r="F173" s="9">
        <v>0.1</v>
      </c>
      <c r="G173" s="94">
        <f t="shared" ref="G173" si="220">E173+(F173*E173)</f>
        <v>508.2</v>
      </c>
      <c r="H173" s="129" t="s">
        <v>114</v>
      </c>
      <c r="I173" s="186">
        <v>0.71</v>
      </c>
      <c r="J173" s="187">
        <v>0.87</v>
      </c>
      <c r="K173" s="141">
        <f t="shared" ref="K173" si="221">G173*I173</f>
        <v>360.82199999999995</v>
      </c>
      <c r="L173" s="142">
        <f t="shared" ref="L173" si="222">G173*J173</f>
        <v>442.13400000000001</v>
      </c>
      <c r="M173" s="130">
        <f t="shared" ref="M173" si="223">I173+J173</f>
        <v>1.58</v>
      </c>
      <c r="N173" s="131">
        <f t="shared" ref="N173" si="224">K173+L173</f>
        <v>802.9559999999999</v>
      </c>
      <c r="O173" s="111"/>
      <c r="P173" s="20" t="s">
        <v>294</v>
      </c>
      <c r="Q173" s="20">
        <f t="shared" si="193"/>
        <v>802.9559999999999</v>
      </c>
      <c r="R173" s="20">
        <f t="shared" si="194"/>
        <v>0</v>
      </c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</row>
    <row r="174" spans="1:68" s="92" customFormat="1">
      <c r="A174" s="174" t="str">
        <f>IF(F171:F174="","", COUNTA($F$9:F174))</f>
        <v/>
      </c>
      <c r="B174" s="89"/>
      <c r="C174" s="89"/>
      <c r="D174" s="138" t="s">
        <v>203</v>
      </c>
      <c r="E174" s="175"/>
      <c r="F174" s="175"/>
      <c r="G174" s="94"/>
      <c r="H174" s="129"/>
      <c r="I174" s="186"/>
      <c r="J174" s="187"/>
      <c r="K174" s="141"/>
      <c r="L174" s="142"/>
      <c r="M174" s="130"/>
      <c r="N174" s="131"/>
      <c r="O174" s="111"/>
      <c r="P174" s="20" t="s">
        <v>294</v>
      </c>
      <c r="Q174" s="20">
        <f t="shared" si="193"/>
        <v>0</v>
      </c>
      <c r="R174" s="20">
        <f t="shared" si="194"/>
        <v>0</v>
      </c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</row>
    <row r="175" spans="1:68" s="92" customFormat="1">
      <c r="A175" s="174">
        <f>IF(F172:F175="","", COUNTA($F$9:F175))</f>
        <v>85</v>
      </c>
      <c r="B175" s="89" t="s">
        <v>285</v>
      </c>
      <c r="C175" s="89" t="s">
        <v>285</v>
      </c>
      <c r="D175" s="176" t="s">
        <v>204</v>
      </c>
      <c r="E175" s="175">
        <v>2190.87</v>
      </c>
      <c r="F175" s="9">
        <v>0.1</v>
      </c>
      <c r="G175" s="94">
        <f t="shared" ref="G175:G176" si="225">E175+(F175*E175)</f>
        <v>2409.9569999999999</v>
      </c>
      <c r="H175" s="129" t="s">
        <v>114</v>
      </c>
      <c r="I175" s="186">
        <v>1.79</v>
      </c>
      <c r="J175" s="187">
        <v>3.86</v>
      </c>
      <c r="K175" s="141">
        <f t="shared" ref="K175:K176" si="226">G175*I175</f>
        <v>4313.8230299999996</v>
      </c>
      <c r="L175" s="142">
        <f t="shared" ref="L175:L176" si="227">G175*J175</f>
        <v>9302.4340199999988</v>
      </c>
      <c r="M175" s="130">
        <f t="shared" ref="M175:M176" si="228">I175+J175</f>
        <v>5.65</v>
      </c>
      <c r="N175" s="131">
        <f t="shared" ref="N175:N176" si="229">K175+L175</f>
        <v>13616.257049999998</v>
      </c>
      <c r="O175" s="111"/>
      <c r="P175" s="20" t="s">
        <v>294</v>
      </c>
      <c r="Q175" s="20">
        <f t="shared" si="193"/>
        <v>13616.257049999998</v>
      </c>
      <c r="R175" s="20">
        <f t="shared" si="194"/>
        <v>0</v>
      </c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</row>
    <row r="176" spans="1:68" s="92" customFormat="1">
      <c r="A176" s="174">
        <f>IF(F173:F176="","", COUNTA($F$9:F176))</f>
        <v>86</v>
      </c>
      <c r="B176" s="89" t="s">
        <v>285</v>
      </c>
      <c r="C176" s="89" t="s">
        <v>285</v>
      </c>
      <c r="D176" s="176" t="s">
        <v>205</v>
      </c>
      <c r="E176" s="175">
        <v>195.73</v>
      </c>
      <c r="F176" s="9">
        <v>0.1</v>
      </c>
      <c r="G176" s="94">
        <f t="shared" si="225"/>
        <v>215.303</v>
      </c>
      <c r="H176" s="129" t="s">
        <v>114</v>
      </c>
      <c r="I176" s="186">
        <v>2.2400000000000002</v>
      </c>
      <c r="J176" s="187">
        <v>6.42</v>
      </c>
      <c r="K176" s="141">
        <f t="shared" si="226"/>
        <v>482.27872000000002</v>
      </c>
      <c r="L176" s="142">
        <f t="shared" si="227"/>
        <v>1382.2452599999999</v>
      </c>
      <c r="M176" s="130">
        <f t="shared" si="228"/>
        <v>8.66</v>
      </c>
      <c r="N176" s="131">
        <f t="shared" si="229"/>
        <v>1864.5239799999999</v>
      </c>
      <c r="O176" s="111"/>
      <c r="P176" s="20" t="s">
        <v>294</v>
      </c>
      <c r="Q176" s="20">
        <f t="shared" si="193"/>
        <v>1864.5239799999999</v>
      </c>
      <c r="R176" s="20">
        <f t="shared" si="194"/>
        <v>0</v>
      </c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</row>
    <row r="177" spans="1:68" s="92" customFormat="1">
      <c r="A177" s="174" t="str">
        <f>IF(F174:F177="","", COUNTA($F$9:F177))</f>
        <v/>
      </c>
      <c r="B177" s="89"/>
      <c r="C177" s="89"/>
      <c r="D177" s="138" t="s">
        <v>206</v>
      </c>
      <c r="E177" s="175"/>
      <c r="F177" s="175"/>
      <c r="G177" s="94"/>
      <c r="H177" s="129"/>
      <c r="I177" s="186"/>
      <c r="J177" s="187"/>
      <c r="K177" s="141"/>
      <c r="L177" s="142"/>
      <c r="M177" s="130"/>
      <c r="N177" s="131"/>
      <c r="O177" s="111"/>
      <c r="P177" s="20" t="s">
        <v>294</v>
      </c>
      <c r="Q177" s="20">
        <f t="shared" si="193"/>
        <v>0</v>
      </c>
      <c r="R177" s="20">
        <f t="shared" si="194"/>
        <v>0</v>
      </c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</row>
    <row r="178" spans="1:68" s="92" customFormat="1">
      <c r="A178" s="174">
        <f>IF(F175:F178="","", COUNTA($F$9:F178))</f>
        <v>87</v>
      </c>
      <c r="B178" s="89" t="s">
        <v>285</v>
      </c>
      <c r="C178" s="89" t="s">
        <v>285</v>
      </c>
      <c r="D178" s="176" t="s">
        <v>192</v>
      </c>
      <c r="E178" s="175">
        <v>2344.86</v>
      </c>
      <c r="F178" s="9">
        <v>0.1</v>
      </c>
      <c r="G178" s="94">
        <f t="shared" ref="G178" si="230">E178+(F178*E178)</f>
        <v>2579.346</v>
      </c>
      <c r="H178" s="129" t="s">
        <v>114</v>
      </c>
      <c r="I178" s="186">
        <v>1.57</v>
      </c>
      <c r="J178" s="187">
        <v>2.67</v>
      </c>
      <c r="K178" s="141">
        <f t="shared" ref="K178" si="231">G178*I178</f>
        <v>4049.5732200000002</v>
      </c>
      <c r="L178" s="142">
        <f t="shared" ref="L178" si="232">G178*J178</f>
        <v>6886.8538200000003</v>
      </c>
      <c r="M178" s="130">
        <f t="shared" ref="M178" si="233">I178+J178</f>
        <v>4.24</v>
      </c>
      <c r="N178" s="131">
        <f t="shared" ref="N178" si="234">K178+L178</f>
        <v>10936.42704</v>
      </c>
      <c r="O178" s="111"/>
      <c r="P178" s="20" t="s">
        <v>294</v>
      </c>
      <c r="Q178" s="20">
        <f t="shared" si="193"/>
        <v>10936.42704</v>
      </c>
      <c r="R178" s="20">
        <f t="shared" si="194"/>
        <v>0</v>
      </c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</row>
    <row r="179" spans="1:68" s="92" customFormat="1">
      <c r="A179" s="174" t="str">
        <f>IF(F176:F179="","", COUNTA($F$9:F179))</f>
        <v/>
      </c>
      <c r="B179" s="89"/>
      <c r="C179" s="89"/>
      <c r="D179" s="138" t="s">
        <v>207</v>
      </c>
      <c r="E179" s="175"/>
      <c r="F179" s="175"/>
      <c r="G179" s="94"/>
      <c r="H179" s="129"/>
      <c r="I179" s="186"/>
      <c r="J179" s="187"/>
      <c r="K179" s="141"/>
      <c r="L179" s="142"/>
      <c r="M179" s="130"/>
      <c r="N179" s="131"/>
      <c r="O179" s="111"/>
      <c r="P179" s="20" t="s">
        <v>294</v>
      </c>
      <c r="Q179" s="20">
        <f t="shared" si="193"/>
        <v>0</v>
      </c>
      <c r="R179" s="20">
        <f t="shared" si="194"/>
        <v>0</v>
      </c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</row>
    <row r="180" spans="1:68" s="92" customFormat="1">
      <c r="A180" s="174">
        <f>IF(F177:F180="","", COUNTA($F$9:F180))</f>
        <v>88</v>
      </c>
      <c r="B180" s="89" t="s">
        <v>285</v>
      </c>
      <c r="C180" s="89" t="s">
        <v>285</v>
      </c>
      <c r="D180" s="176" t="s">
        <v>208</v>
      </c>
      <c r="E180" s="175">
        <v>2344.86</v>
      </c>
      <c r="F180" s="9">
        <v>0.1</v>
      </c>
      <c r="G180" s="94">
        <f t="shared" ref="G180" si="235">E180+(F180*E180)</f>
        <v>2579.346</v>
      </c>
      <c r="H180" s="129" t="s">
        <v>114</v>
      </c>
      <c r="I180" s="186">
        <v>0.73</v>
      </c>
      <c r="J180" s="187">
        <v>0.81</v>
      </c>
      <c r="K180" s="141">
        <f t="shared" ref="K180" si="236">G180*I180</f>
        <v>1882.9225799999999</v>
      </c>
      <c r="L180" s="142">
        <f t="shared" ref="L180" si="237">G180*J180</f>
        <v>2089.2702600000002</v>
      </c>
      <c r="M180" s="130">
        <f t="shared" ref="M180" si="238">I180+J180</f>
        <v>1.54</v>
      </c>
      <c r="N180" s="131">
        <f t="shared" ref="N180" si="239">K180+L180</f>
        <v>3972.1928400000002</v>
      </c>
      <c r="O180" s="111"/>
      <c r="P180" s="20" t="s">
        <v>294</v>
      </c>
      <c r="Q180" s="20">
        <f t="shared" si="193"/>
        <v>3972.1928400000002</v>
      </c>
      <c r="R180" s="20">
        <f t="shared" si="194"/>
        <v>0</v>
      </c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</row>
    <row r="181" spans="1:68" s="92" customFormat="1">
      <c r="A181" s="174" t="str">
        <f>IF(F178:F181="","", COUNTA($F$9:F181))</f>
        <v/>
      </c>
      <c r="B181" s="89"/>
      <c r="C181" s="89"/>
      <c r="D181" s="138" t="s">
        <v>132</v>
      </c>
      <c r="E181" s="175"/>
      <c r="F181" s="175"/>
      <c r="G181" s="94"/>
      <c r="H181" s="129"/>
      <c r="I181" s="186"/>
      <c r="J181" s="187"/>
      <c r="K181" s="141"/>
      <c r="L181" s="142"/>
      <c r="M181" s="130"/>
      <c r="N181" s="131"/>
      <c r="O181" s="111"/>
      <c r="P181" s="20"/>
      <c r="Q181" s="20">
        <f t="shared" si="193"/>
        <v>0</v>
      </c>
      <c r="R181" s="20">
        <f t="shared" si="194"/>
        <v>0</v>
      </c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</row>
    <row r="182" spans="1:68" s="92" customFormat="1">
      <c r="A182" s="174" t="str">
        <f>IF(F179:F182="","", COUNTA($F$9:F182))</f>
        <v/>
      </c>
      <c r="B182" s="89"/>
      <c r="C182" s="89"/>
      <c r="D182" s="138" t="s">
        <v>188</v>
      </c>
      <c r="E182" s="175"/>
      <c r="F182" s="175"/>
      <c r="G182" s="94"/>
      <c r="H182" s="129"/>
      <c r="I182" s="186"/>
      <c r="J182" s="187"/>
      <c r="K182" s="141"/>
      <c r="L182" s="142"/>
      <c r="M182" s="130"/>
      <c r="N182" s="131"/>
      <c r="O182" s="111"/>
      <c r="P182" s="20"/>
      <c r="Q182" s="20">
        <f t="shared" si="193"/>
        <v>0</v>
      </c>
      <c r="R182" s="20">
        <f t="shared" si="194"/>
        <v>0</v>
      </c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</row>
    <row r="183" spans="1:68" s="92" customFormat="1" ht="29">
      <c r="A183" s="174">
        <f>IF(F180:F183="","", COUNTA($F$9:F183))</f>
        <v>89</v>
      </c>
      <c r="B183" s="89" t="s">
        <v>285</v>
      </c>
      <c r="C183" s="89" t="s">
        <v>285</v>
      </c>
      <c r="D183" s="178" t="s">
        <v>209</v>
      </c>
      <c r="E183" s="179">
        <v>751.41</v>
      </c>
      <c r="F183" s="9">
        <v>0.1</v>
      </c>
      <c r="G183" s="94">
        <f t="shared" ref="G183:G186" si="240">E183+(F183*E183)</f>
        <v>826.55099999999993</v>
      </c>
      <c r="H183" s="129" t="s">
        <v>109</v>
      </c>
      <c r="I183" s="186">
        <v>3.32</v>
      </c>
      <c r="J183" s="187">
        <v>6.73</v>
      </c>
      <c r="K183" s="141">
        <f t="shared" ref="K183:K186" si="241">G183*I183</f>
        <v>2744.1493199999995</v>
      </c>
      <c r="L183" s="142">
        <f t="shared" ref="L183:L186" si="242">G183*J183</f>
        <v>5562.6882299999997</v>
      </c>
      <c r="M183" s="130">
        <f t="shared" ref="M183:M186" si="243">I183+J183</f>
        <v>10.050000000000001</v>
      </c>
      <c r="N183" s="131">
        <f t="shared" ref="N183:N186" si="244">K183+L183</f>
        <v>8306.8375500000002</v>
      </c>
      <c r="O183" s="111"/>
      <c r="P183" s="20" t="s">
        <v>295</v>
      </c>
      <c r="Q183" s="20">
        <f t="shared" si="193"/>
        <v>0</v>
      </c>
      <c r="R183" s="20">
        <f t="shared" si="194"/>
        <v>8306.8375500000002</v>
      </c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</row>
    <row r="184" spans="1:68" s="92" customFormat="1">
      <c r="A184" s="174">
        <f>IF(F181:F184="","", COUNTA($F$9:F184))</f>
        <v>90</v>
      </c>
      <c r="B184" s="89" t="s">
        <v>285</v>
      </c>
      <c r="C184" s="89" t="s">
        <v>285</v>
      </c>
      <c r="D184" s="177" t="s">
        <v>210</v>
      </c>
      <c r="E184" s="175">
        <v>333.96</v>
      </c>
      <c r="F184" s="9">
        <v>0.1</v>
      </c>
      <c r="G184" s="94">
        <f t="shared" si="240"/>
        <v>367.35599999999999</v>
      </c>
      <c r="H184" s="129" t="s">
        <v>109</v>
      </c>
      <c r="I184" s="186">
        <v>3.32</v>
      </c>
      <c r="J184" s="187">
        <v>6.73</v>
      </c>
      <c r="K184" s="141">
        <f t="shared" si="241"/>
        <v>1219.6219199999998</v>
      </c>
      <c r="L184" s="142">
        <f t="shared" si="242"/>
        <v>2472.3058800000003</v>
      </c>
      <c r="M184" s="130">
        <f t="shared" si="243"/>
        <v>10.050000000000001</v>
      </c>
      <c r="N184" s="131">
        <f t="shared" si="244"/>
        <v>3691.9278000000004</v>
      </c>
      <c r="O184" s="111"/>
      <c r="P184" s="20" t="s">
        <v>295</v>
      </c>
      <c r="Q184" s="20">
        <f t="shared" si="193"/>
        <v>0</v>
      </c>
      <c r="R184" s="20">
        <f t="shared" si="194"/>
        <v>3691.9278000000004</v>
      </c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</row>
    <row r="185" spans="1:68" s="92" customFormat="1">
      <c r="A185" s="174">
        <f>IF(F182:F185="","", COUNTA($F$9:F185))</f>
        <v>91</v>
      </c>
      <c r="B185" s="89" t="s">
        <v>285</v>
      </c>
      <c r="C185" s="89" t="s">
        <v>285</v>
      </c>
      <c r="D185" s="177" t="s">
        <v>191</v>
      </c>
      <c r="E185" s="175">
        <v>1001.88</v>
      </c>
      <c r="F185" s="9">
        <v>0.1</v>
      </c>
      <c r="G185" s="94">
        <f t="shared" si="240"/>
        <v>1102.068</v>
      </c>
      <c r="H185" s="129" t="s">
        <v>114</v>
      </c>
      <c r="I185" s="186">
        <v>1.3</v>
      </c>
      <c r="J185" s="187">
        <v>1.91</v>
      </c>
      <c r="K185" s="141">
        <f t="shared" si="241"/>
        <v>1432.6884</v>
      </c>
      <c r="L185" s="142">
        <f t="shared" si="242"/>
        <v>2104.9498799999997</v>
      </c>
      <c r="M185" s="130">
        <f t="shared" si="243"/>
        <v>3.21</v>
      </c>
      <c r="N185" s="131">
        <f t="shared" si="244"/>
        <v>3537.6382799999997</v>
      </c>
      <c r="O185" s="111"/>
      <c r="P185" s="20" t="s">
        <v>295</v>
      </c>
      <c r="Q185" s="20">
        <f t="shared" si="193"/>
        <v>0</v>
      </c>
      <c r="R185" s="20">
        <f t="shared" si="194"/>
        <v>3537.6382799999997</v>
      </c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</row>
    <row r="186" spans="1:68" s="92" customFormat="1">
      <c r="A186" s="174">
        <f>IF(F183:F186="","", COUNTA($F$9:F186))</f>
        <v>92</v>
      </c>
      <c r="B186" s="89" t="s">
        <v>285</v>
      </c>
      <c r="C186" s="89" t="s">
        <v>285</v>
      </c>
      <c r="D186" s="177" t="s">
        <v>192</v>
      </c>
      <c r="E186" s="175">
        <v>2003.76</v>
      </c>
      <c r="F186" s="9">
        <v>0.1</v>
      </c>
      <c r="G186" s="94">
        <f t="shared" si="240"/>
        <v>2204.136</v>
      </c>
      <c r="H186" s="129" t="s">
        <v>114</v>
      </c>
      <c r="I186" s="186">
        <v>0.74</v>
      </c>
      <c r="J186" s="187">
        <v>0.95</v>
      </c>
      <c r="K186" s="141">
        <f t="shared" si="241"/>
        <v>1631.0606399999999</v>
      </c>
      <c r="L186" s="142">
        <f t="shared" si="242"/>
        <v>2093.9292</v>
      </c>
      <c r="M186" s="130">
        <f t="shared" si="243"/>
        <v>1.69</v>
      </c>
      <c r="N186" s="131">
        <f t="shared" si="244"/>
        <v>3724.9898400000002</v>
      </c>
      <c r="O186" s="111"/>
      <c r="P186" s="20" t="s">
        <v>295</v>
      </c>
      <c r="Q186" s="20">
        <f t="shared" si="193"/>
        <v>0</v>
      </c>
      <c r="R186" s="20">
        <f t="shared" si="194"/>
        <v>3724.9898400000002</v>
      </c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</row>
    <row r="187" spans="1:68" s="92" customFormat="1" ht="29">
      <c r="A187" s="174">
        <f>IF(F184:F187="","", COUNTA($F$9:F187))</f>
        <v>93</v>
      </c>
      <c r="B187" s="89" t="s">
        <v>285</v>
      </c>
      <c r="C187" s="89" t="s">
        <v>285</v>
      </c>
      <c r="D187" s="178" t="s">
        <v>211</v>
      </c>
      <c r="E187" s="179">
        <v>3802.68</v>
      </c>
      <c r="F187" s="9">
        <v>0.1</v>
      </c>
      <c r="G187" s="94">
        <f t="shared" ref="G187:G191" si="245">E187+(F187*E187)</f>
        <v>4182.9480000000003</v>
      </c>
      <c r="H187" s="129" t="s">
        <v>109</v>
      </c>
      <c r="I187" s="186">
        <v>3.32</v>
      </c>
      <c r="J187" s="187">
        <v>6.73</v>
      </c>
      <c r="K187" s="141">
        <f t="shared" ref="K187:K191" si="246">G187*I187</f>
        <v>13887.387360000001</v>
      </c>
      <c r="L187" s="142">
        <f t="shared" ref="L187:L191" si="247">G187*J187</f>
        <v>28151.240040000004</v>
      </c>
      <c r="M187" s="130">
        <f t="shared" ref="M187:M191" si="248">I187+J187</f>
        <v>10.050000000000001</v>
      </c>
      <c r="N187" s="131">
        <f t="shared" ref="N187:N191" si="249">K187+L187</f>
        <v>42038.627400000005</v>
      </c>
      <c r="O187" s="111"/>
      <c r="P187" s="20" t="s">
        <v>295</v>
      </c>
      <c r="Q187" s="20">
        <f t="shared" si="193"/>
        <v>0</v>
      </c>
      <c r="R187" s="20">
        <f t="shared" si="194"/>
        <v>42038.627400000005</v>
      </c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</row>
    <row r="188" spans="1:68" s="92" customFormat="1">
      <c r="A188" s="174">
        <f>IF(F185:F188="","", COUNTA($F$9:F188))</f>
        <v>94</v>
      </c>
      <c r="B188" s="89" t="s">
        <v>285</v>
      </c>
      <c r="C188" s="89" t="s">
        <v>285</v>
      </c>
      <c r="D188" s="177" t="s">
        <v>210</v>
      </c>
      <c r="E188" s="175">
        <v>1690.08</v>
      </c>
      <c r="F188" s="9">
        <v>0.1</v>
      </c>
      <c r="G188" s="94">
        <f t="shared" si="245"/>
        <v>1859.088</v>
      </c>
      <c r="H188" s="129" t="s">
        <v>109</v>
      </c>
      <c r="I188" s="186">
        <v>3.32</v>
      </c>
      <c r="J188" s="187">
        <v>6.73</v>
      </c>
      <c r="K188" s="141">
        <f t="shared" si="246"/>
        <v>6172.1721599999992</v>
      </c>
      <c r="L188" s="142">
        <f t="shared" si="247"/>
        <v>12511.66224</v>
      </c>
      <c r="M188" s="130">
        <f t="shared" si="248"/>
        <v>10.050000000000001</v>
      </c>
      <c r="N188" s="131">
        <f t="shared" si="249"/>
        <v>18683.8344</v>
      </c>
      <c r="O188" s="111"/>
      <c r="P188" s="20" t="s">
        <v>295</v>
      </c>
      <c r="Q188" s="20">
        <f t="shared" si="193"/>
        <v>0</v>
      </c>
      <c r="R188" s="20">
        <f t="shared" si="194"/>
        <v>18683.8344</v>
      </c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</row>
    <row r="189" spans="1:68" s="92" customFormat="1">
      <c r="A189" s="174">
        <f>IF(F186:F189="","", COUNTA($F$9:F189))</f>
        <v>95</v>
      </c>
      <c r="B189" s="89" t="s">
        <v>285</v>
      </c>
      <c r="C189" s="89" t="s">
        <v>285</v>
      </c>
      <c r="D189" s="177" t="s">
        <v>191</v>
      </c>
      <c r="E189" s="175">
        <v>5070.24</v>
      </c>
      <c r="F189" s="9">
        <v>0.1</v>
      </c>
      <c r="G189" s="94">
        <f t="shared" si="245"/>
        <v>5577.2640000000001</v>
      </c>
      <c r="H189" s="129" t="s">
        <v>114</v>
      </c>
      <c r="I189" s="186">
        <v>1.3</v>
      </c>
      <c r="J189" s="187">
        <v>1.91</v>
      </c>
      <c r="K189" s="141">
        <f t="shared" si="246"/>
        <v>7250.4432000000006</v>
      </c>
      <c r="L189" s="142">
        <f t="shared" si="247"/>
        <v>10652.57424</v>
      </c>
      <c r="M189" s="130">
        <f t="shared" si="248"/>
        <v>3.21</v>
      </c>
      <c r="N189" s="131">
        <f t="shared" si="249"/>
        <v>17903.01744</v>
      </c>
      <c r="O189" s="111"/>
      <c r="P189" s="20" t="s">
        <v>295</v>
      </c>
      <c r="Q189" s="20">
        <f t="shared" si="193"/>
        <v>0</v>
      </c>
      <c r="R189" s="20">
        <f t="shared" si="194"/>
        <v>17903.01744</v>
      </c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</row>
    <row r="190" spans="1:68" s="92" customFormat="1">
      <c r="A190" s="174">
        <f>IF(F187:F190="","", COUNTA($F$9:F190))</f>
        <v>96</v>
      </c>
      <c r="B190" s="89" t="s">
        <v>285</v>
      </c>
      <c r="C190" s="89" t="s">
        <v>285</v>
      </c>
      <c r="D190" s="177" t="s">
        <v>192</v>
      </c>
      <c r="E190" s="175">
        <v>5070.24</v>
      </c>
      <c r="F190" s="9">
        <v>0.1</v>
      </c>
      <c r="G190" s="94">
        <f t="shared" si="245"/>
        <v>5577.2640000000001</v>
      </c>
      <c r="H190" s="129" t="s">
        <v>114</v>
      </c>
      <c r="I190" s="186">
        <v>0.74</v>
      </c>
      <c r="J190" s="187">
        <v>0.95</v>
      </c>
      <c r="K190" s="141">
        <f t="shared" si="246"/>
        <v>4127.1753600000002</v>
      </c>
      <c r="L190" s="142">
        <f t="shared" si="247"/>
        <v>5298.4007999999994</v>
      </c>
      <c r="M190" s="130">
        <f t="shared" si="248"/>
        <v>1.69</v>
      </c>
      <c r="N190" s="131">
        <f t="shared" si="249"/>
        <v>9425.5761600000005</v>
      </c>
      <c r="O190" s="111"/>
      <c r="P190" s="20" t="s">
        <v>295</v>
      </c>
      <c r="Q190" s="20">
        <f t="shared" si="193"/>
        <v>0</v>
      </c>
      <c r="R190" s="20">
        <f t="shared" si="194"/>
        <v>9425.5761600000005</v>
      </c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</row>
    <row r="191" spans="1:68" s="92" customFormat="1">
      <c r="A191" s="174">
        <f>IF(F188:F191="","", COUNTA($F$9:F191))</f>
        <v>97</v>
      </c>
      <c r="B191" s="89" t="s">
        <v>285</v>
      </c>
      <c r="C191" s="89" t="s">
        <v>285</v>
      </c>
      <c r="D191" s="177" t="s">
        <v>212</v>
      </c>
      <c r="E191" s="175">
        <v>5070.24</v>
      </c>
      <c r="F191" s="9">
        <v>0.1</v>
      </c>
      <c r="G191" s="94">
        <f t="shared" si="245"/>
        <v>5577.2640000000001</v>
      </c>
      <c r="H191" s="129" t="s">
        <v>114</v>
      </c>
      <c r="I191" s="186">
        <v>1.1000000000000001</v>
      </c>
      <c r="J191" s="187">
        <v>1.52</v>
      </c>
      <c r="K191" s="141">
        <f t="shared" si="246"/>
        <v>6134.9904000000006</v>
      </c>
      <c r="L191" s="142">
        <f t="shared" si="247"/>
        <v>8477.4412800000009</v>
      </c>
      <c r="M191" s="130">
        <f t="shared" si="248"/>
        <v>2.62</v>
      </c>
      <c r="N191" s="131">
        <f t="shared" si="249"/>
        <v>14612.431680000002</v>
      </c>
      <c r="O191" s="111"/>
      <c r="P191" s="20" t="s">
        <v>295</v>
      </c>
      <c r="Q191" s="20">
        <f t="shared" si="193"/>
        <v>0</v>
      </c>
      <c r="R191" s="20">
        <f t="shared" si="194"/>
        <v>14612.431680000002</v>
      </c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</row>
    <row r="192" spans="1:68" s="92" customFormat="1" ht="29">
      <c r="A192" s="174">
        <f>IF(F189:F192="","", COUNTA($F$9:F192))</f>
        <v>98</v>
      </c>
      <c r="B192" s="89" t="s">
        <v>285</v>
      </c>
      <c r="C192" s="89" t="s">
        <v>285</v>
      </c>
      <c r="D192" s="178" t="s">
        <v>213</v>
      </c>
      <c r="E192" s="179">
        <v>812.7</v>
      </c>
      <c r="F192" s="9">
        <v>0.1</v>
      </c>
      <c r="G192" s="94">
        <f t="shared" ref="G192:G195" si="250">E192+(F192*E192)</f>
        <v>893.97</v>
      </c>
      <c r="H192" s="129" t="s">
        <v>109</v>
      </c>
      <c r="I192" s="186">
        <v>2.9</v>
      </c>
      <c r="J192" s="187">
        <v>5.84</v>
      </c>
      <c r="K192" s="141">
        <f t="shared" ref="K192:K195" si="251">G192*I192</f>
        <v>2592.5129999999999</v>
      </c>
      <c r="L192" s="142">
        <f t="shared" ref="L192:L195" si="252">G192*J192</f>
        <v>5220.7848000000004</v>
      </c>
      <c r="M192" s="130">
        <f t="shared" ref="M192:M195" si="253">I192+J192</f>
        <v>8.74</v>
      </c>
      <c r="N192" s="131">
        <f t="shared" ref="N192:N195" si="254">K192+L192</f>
        <v>7813.2978000000003</v>
      </c>
      <c r="O192" s="111"/>
      <c r="P192" s="20" t="s">
        <v>295</v>
      </c>
      <c r="Q192" s="20">
        <f t="shared" si="193"/>
        <v>0</v>
      </c>
      <c r="R192" s="20">
        <f t="shared" si="194"/>
        <v>7813.2978000000003</v>
      </c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</row>
    <row r="193" spans="1:68" s="92" customFormat="1">
      <c r="A193" s="174">
        <f>IF(F190:F193="","", COUNTA($F$9:F193))</f>
        <v>99</v>
      </c>
      <c r="B193" s="89" t="s">
        <v>285</v>
      </c>
      <c r="C193" s="89" t="s">
        <v>285</v>
      </c>
      <c r="D193" s="177" t="s">
        <v>194</v>
      </c>
      <c r="E193" s="175">
        <v>361.2</v>
      </c>
      <c r="F193" s="9">
        <v>0.1</v>
      </c>
      <c r="G193" s="94">
        <f t="shared" si="250"/>
        <v>397.32</v>
      </c>
      <c r="H193" s="129" t="s">
        <v>109</v>
      </c>
      <c r="I193" s="186">
        <v>2.9</v>
      </c>
      <c r="J193" s="187">
        <v>5.84</v>
      </c>
      <c r="K193" s="141">
        <f t="shared" si="251"/>
        <v>1152.2279999999998</v>
      </c>
      <c r="L193" s="142">
        <f t="shared" si="252"/>
        <v>2320.3487999999998</v>
      </c>
      <c r="M193" s="130">
        <f t="shared" si="253"/>
        <v>8.74</v>
      </c>
      <c r="N193" s="131">
        <f t="shared" si="254"/>
        <v>3472.5767999999998</v>
      </c>
      <c r="O193" s="111"/>
      <c r="P193" s="20" t="s">
        <v>295</v>
      </c>
      <c r="Q193" s="20">
        <f t="shared" si="193"/>
        <v>0</v>
      </c>
      <c r="R193" s="20">
        <f t="shared" si="194"/>
        <v>3472.5767999999998</v>
      </c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</row>
    <row r="194" spans="1:68" s="92" customFormat="1">
      <c r="A194" s="174">
        <f>IF(F191:F194="","", COUNTA($F$9:F194))</f>
        <v>100</v>
      </c>
      <c r="B194" s="89" t="s">
        <v>285</v>
      </c>
      <c r="C194" s="89" t="s">
        <v>285</v>
      </c>
      <c r="D194" s="177" t="s">
        <v>191</v>
      </c>
      <c r="E194" s="175">
        <v>1083.5999999999999</v>
      </c>
      <c r="F194" s="9">
        <v>0.1</v>
      </c>
      <c r="G194" s="94">
        <f t="shared" si="250"/>
        <v>1191.9599999999998</v>
      </c>
      <c r="H194" s="129" t="s">
        <v>114</v>
      </c>
      <c r="I194" s="186">
        <v>1.3</v>
      </c>
      <c r="J194" s="187">
        <v>1.91</v>
      </c>
      <c r="K194" s="141">
        <f t="shared" si="251"/>
        <v>1549.5479999999998</v>
      </c>
      <c r="L194" s="142">
        <f t="shared" si="252"/>
        <v>2276.6435999999994</v>
      </c>
      <c r="M194" s="130">
        <f t="shared" si="253"/>
        <v>3.21</v>
      </c>
      <c r="N194" s="131">
        <f t="shared" si="254"/>
        <v>3826.1915999999992</v>
      </c>
      <c r="O194" s="111"/>
      <c r="P194" s="20" t="s">
        <v>295</v>
      </c>
      <c r="Q194" s="20">
        <f t="shared" si="193"/>
        <v>0</v>
      </c>
      <c r="R194" s="20">
        <f t="shared" si="194"/>
        <v>3826.1915999999992</v>
      </c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</row>
    <row r="195" spans="1:68" s="92" customFormat="1">
      <c r="A195" s="174">
        <f>IF(F192:F195="","", COUNTA($F$9:F195))</f>
        <v>101</v>
      </c>
      <c r="B195" s="89" t="s">
        <v>285</v>
      </c>
      <c r="C195" s="89" t="s">
        <v>285</v>
      </c>
      <c r="D195" s="177" t="s">
        <v>192</v>
      </c>
      <c r="E195" s="175">
        <v>1083.5999999999999</v>
      </c>
      <c r="F195" s="9">
        <v>0.1</v>
      </c>
      <c r="G195" s="94">
        <f t="shared" si="250"/>
        <v>1191.9599999999998</v>
      </c>
      <c r="H195" s="129" t="s">
        <v>114</v>
      </c>
      <c r="I195" s="186">
        <v>0.74</v>
      </c>
      <c r="J195" s="187">
        <v>0.95</v>
      </c>
      <c r="K195" s="141">
        <f t="shared" si="251"/>
        <v>882.05039999999985</v>
      </c>
      <c r="L195" s="142">
        <f t="shared" si="252"/>
        <v>1132.3619999999999</v>
      </c>
      <c r="M195" s="130">
        <f t="shared" si="253"/>
        <v>1.69</v>
      </c>
      <c r="N195" s="131">
        <f t="shared" si="254"/>
        <v>2014.4123999999997</v>
      </c>
      <c r="O195" s="111"/>
      <c r="P195" s="20" t="s">
        <v>295</v>
      </c>
      <c r="Q195" s="20">
        <f t="shared" si="193"/>
        <v>0</v>
      </c>
      <c r="R195" s="20">
        <f t="shared" si="194"/>
        <v>2014.4123999999997</v>
      </c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</row>
    <row r="196" spans="1:68" s="92" customFormat="1" ht="29">
      <c r="A196" s="174">
        <f>IF(F193:F196="","", COUNTA($F$9:F196))</f>
        <v>102</v>
      </c>
      <c r="B196" s="89" t="s">
        <v>285</v>
      </c>
      <c r="C196" s="89" t="s">
        <v>285</v>
      </c>
      <c r="D196" s="178" t="s">
        <v>214</v>
      </c>
      <c r="E196" s="179">
        <v>3983.17</v>
      </c>
      <c r="F196" s="9">
        <v>0.1</v>
      </c>
      <c r="G196" s="94">
        <f t="shared" ref="G196:G199" si="255">E196+(F196*E196)</f>
        <v>4381.4870000000001</v>
      </c>
      <c r="H196" s="129" t="s">
        <v>109</v>
      </c>
      <c r="I196" s="186">
        <v>2.9</v>
      </c>
      <c r="J196" s="187">
        <v>5.84</v>
      </c>
      <c r="K196" s="141">
        <f t="shared" ref="K196:K199" si="256">G196*I196</f>
        <v>12706.3123</v>
      </c>
      <c r="L196" s="142">
        <f t="shared" ref="L196:L199" si="257">G196*J196</f>
        <v>25587.88408</v>
      </c>
      <c r="M196" s="130">
        <f t="shared" ref="M196:M199" si="258">I196+J196</f>
        <v>8.74</v>
      </c>
      <c r="N196" s="131">
        <f t="shared" ref="N196:N199" si="259">K196+L196</f>
        <v>38294.196380000001</v>
      </c>
      <c r="O196" s="111"/>
      <c r="P196" s="20" t="s">
        <v>295</v>
      </c>
      <c r="Q196" s="20">
        <f t="shared" si="193"/>
        <v>0</v>
      </c>
      <c r="R196" s="20">
        <f t="shared" si="194"/>
        <v>38294.196380000001</v>
      </c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</row>
    <row r="197" spans="1:68" s="92" customFormat="1">
      <c r="A197" s="174">
        <f>IF(F194:F197="","", COUNTA($F$9:F197))</f>
        <v>103</v>
      </c>
      <c r="B197" s="89" t="s">
        <v>285</v>
      </c>
      <c r="C197" s="89" t="s">
        <v>285</v>
      </c>
      <c r="D197" s="177" t="s">
        <v>194</v>
      </c>
      <c r="E197" s="175">
        <v>1770.3</v>
      </c>
      <c r="F197" s="9">
        <v>0.1</v>
      </c>
      <c r="G197" s="94">
        <f t="shared" si="255"/>
        <v>1947.33</v>
      </c>
      <c r="H197" s="129" t="s">
        <v>109</v>
      </c>
      <c r="I197" s="186">
        <v>2.9</v>
      </c>
      <c r="J197" s="187">
        <v>5.84</v>
      </c>
      <c r="K197" s="141">
        <f t="shared" si="256"/>
        <v>5647.2569999999996</v>
      </c>
      <c r="L197" s="142">
        <f t="shared" si="257"/>
        <v>11372.4072</v>
      </c>
      <c r="M197" s="130">
        <f t="shared" si="258"/>
        <v>8.74</v>
      </c>
      <c r="N197" s="131">
        <f t="shared" si="259"/>
        <v>17019.664199999999</v>
      </c>
      <c r="O197" s="111"/>
      <c r="P197" s="20" t="s">
        <v>295</v>
      </c>
      <c r="Q197" s="20">
        <f t="shared" si="193"/>
        <v>0</v>
      </c>
      <c r="R197" s="20">
        <f t="shared" si="194"/>
        <v>17019.664199999999</v>
      </c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</row>
    <row r="198" spans="1:68" s="92" customFormat="1">
      <c r="A198" s="174">
        <f>IF(F195:F198="","", COUNTA($F$9:F198))</f>
        <v>104</v>
      </c>
      <c r="B198" s="89" t="s">
        <v>285</v>
      </c>
      <c r="C198" s="89" t="s">
        <v>285</v>
      </c>
      <c r="D198" s="177" t="s">
        <v>191</v>
      </c>
      <c r="E198" s="175">
        <v>5310.9</v>
      </c>
      <c r="F198" s="9">
        <v>0.1</v>
      </c>
      <c r="G198" s="94">
        <f t="shared" si="255"/>
        <v>5841.99</v>
      </c>
      <c r="H198" s="129" t="s">
        <v>114</v>
      </c>
      <c r="I198" s="186">
        <v>1.3</v>
      </c>
      <c r="J198" s="187">
        <v>1.91</v>
      </c>
      <c r="K198" s="141">
        <f t="shared" si="256"/>
        <v>7594.5869999999995</v>
      </c>
      <c r="L198" s="142">
        <f t="shared" si="257"/>
        <v>11158.2009</v>
      </c>
      <c r="M198" s="130">
        <f t="shared" si="258"/>
        <v>3.21</v>
      </c>
      <c r="N198" s="131">
        <f t="shared" si="259"/>
        <v>18752.787899999999</v>
      </c>
      <c r="O198" s="111"/>
      <c r="P198" s="20" t="s">
        <v>295</v>
      </c>
      <c r="Q198" s="20">
        <f t="shared" si="193"/>
        <v>0</v>
      </c>
      <c r="R198" s="20">
        <f t="shared" si="194"/>
        <v>18752.787899999999</v>
      </c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</row>
    <row r="199" spans="1:68" s="92" customFormat="1">
      <c r="A199" s="174">
        <f>IF(F196:F199="","", COUNTA($F$9:F199))</f>
        <v>105</v>
      </c>
      <c r="B199" s="89" t="s">
        <v>285</v>
      </c>
      <c r="C199" s="89" t="s">
        <v>285</v>
      </c>
      <c r="D199" s="177" t="s">
        <v>192</v>
      </c>
      <c r="E199" s="175">
        <v>10621.8</v>
      </c>
      <c r="F199" s="9">
        <v>0.1</v>
      </c>
      <c r="G199" s="94">
        <f t="shared" si="255"/>
        <v>11683.98</v>
      </c>
      <c r="H199" s="129" t="s">
        <v>114</v>
      </c>
      <c r="I199" s="186">
        <v>0.74</v>
      </c>
      <c r="J199" s="187">
        <v>0.95</v>
      </c>
      <c r="K199" s="141">
        <f t="shared" si="256"/>
        <v>8646.145199999999</v>
      </c>
      <c r="L199" s="142">
        <f t="shared" si="257"/>
        <v>11099.780999999999</v>
      </c>
      <c r="M199" s="130">
        <f t="shared" si="258"/>
        <v>1.69</v>
      </c>
      <c r="N199" s="131">
        <f t="shared" si="259"/>
        <v>19745.926199999998</v>
      </c>
      <c r="O199" s="111"/>
      <c r="P199" s="20" t="s">
        <v>295</v>
      </c>
      <c r="Q199" s="20">
        <f t="shared" si="193"/>
        <v>0</v>
      </c>
      <c r="R199" s="20">
        <f t="shared" si="194"/>
        <v>19745.926199999998</v>
      </c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</row>
    <row r="200" spans="1:68" s="92" customFormat="1" ht="29">
      <c r="A200" s="174">
        <f>IF(F197:F200="","", COUNTA($F$9:F200))</f>
        <v>106</v>
      </c>
      <c r="B200" s="89" t="s">
        <v>285</v>
      </c>
      <c r="C200" s="89" t="s">
        <v>285</v>
      </c>
      <c r="D200" s="178" t="s">
        <v>215</v>
      </c>
      <c r="E200" s="179">
        <v>123.06</v>
      </c>
      <c r="F200" s="9">
        <v>0.1</v>
      </c>
      <c r="G200" s="94">
        <f t="shared" ref="G200:G202" si="260">E200+(F200*E200)</f>
        <v>135.36600000000001</v>
      </c>
      <c r="H200" s="129" t="s">
        <v>109</v>
      </c>
      <c r="I200" s="186">
        <v>3.32</v>
      </c>
      <c r="J200" s="187">
        <v>6.73</v>
      </c>
      <c r="K200" s="141">
        <f t="shared" ref="K200:K202" si="261">G200*I200</f>
        <v>449.41512</v>
      </c>
      <c r="L200" s="142">
        <f t="shared" ref="L200:L202" si="262">G200*J200</f>
        <v>911.01318000000015</v>
      </c>
      <c r="M200" s="130">
        <f t="shared" ref="M200:M202" si="263">I200+J200</f>
        <v>10.050000000000001</v>
      </c>
      <c r="N200" s="131">
        <f t="shared" ref="N200:N202" si="264">K200+L200</f>
        <v>1360.4283</v>
      </c>
      <c r="O200" s="111"/>
      <c r="P200" s="20" t="s">
        <v>295</v>
      </c>
      <c r="Q200" s="20">
        <f t="shared" si="193"/>
        <v>0</v>
      </c>
      <c r="R200" s="20">
        <f t="shared" si="194"/>
        <v>1360.4283</v>
      </c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</row>
    <row r="201" spans="1:68" s="92" customFormat="1">
      <c r="A201" s="174">
        <f>IF(F198:F201="","", COUNTA($F$9:F201))</f>
        <v>107</v>
      </c>
      <c r="B201" s="89" t="s">
        <v>285</v>
      </c>
      <c r="C201" s="89" t="s">
        <v>285</v>
      </c>
      <c r="D201" s="177" t="s">
        <v>216</v>
      </c>
      <c r="E201" s="175">
        <v>123.06</v>
      </c>
      <c r="F201" s="9">
        <v>0.1</v>
      </c>
      <c r="G201" s="94">
        <f t="shared" si="260"/>
        <v>135.36600000000001</v>
      </c>
      <c r="H201" s="129" t="s">
        <v>109</v>
      </c>
      <c r="I201" s="186">
        <v>3.32</v>
      </c>
      <c r="J201" s="187">
        <v>6.73</v>
      </c>
      <c r="K201" s="141">
        <f t="shared" si="261"/>
        <v>449.41512</v>
      </c>
      <c r="L201" s="142">
        <f t="shared" si="262"/>
        <v>911.01318000000015</v>
      </c>
      <c r="M201" s="130">
        <f t="shared" si="263"/>
        <v>10.050000000000001</v>
      </c>
      <c r="N201" s="131">
        <f t="shared" si="264"/>
        <v>1360.4283</v>
      </c>
      <c r="O201" s="111"/>
      <c r="P201" s="20" t="s">
        <v>295</v>
      </c>
      <c r="Q201" s="20">
        <f t="shared" si="193"/>
        <v>0</v>
      </c>
      <c r="R201" s="20">
        <f t="shared" si="194"/>
        <v>1360.4283</v>
      </c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</row>
    <row r="202" spans="1:68" s="92" customFormat="1">
      <c r="A202" s="174">
        <f>IF(F199:F202="","", COUNTA($F$9:F202))</f>
        <v>108</v>
      </c>
      <c r="B202" s="89" t="s">
        <v>285</v>
      </c>
      <c r="C202" s="89" t="s">
        <v>285</v>
      </c>
      <c r="D202" s="177" t="s">
        <v>212</v>
      </c>
      <c r="E202" s="175">
        <v>328.16</v>
      </c>
      <c r="F202" s="9">
        <v>0.1</v>
      </c>
      <c r="G202" s="94">
        <f t="shared" si="260"/>
        <v>360.976</v>
      </c>
      <c r="H202" s="129" t="s">
        <v>114</v>
      </c>
      <c r="I202" s="186">
        <v>1.1000000000000001</v>
      </c>
      <c r="J202" s="187">
        <v>1.52</v>
      </c>
      <c r="K202" s="141">
        <f t="shared" si="261"/>
        <v>397.07360000000006</v>
      </c>
      <c r="L202" s="142">
        <f t="shared" si="262"/>
        <v>548.68352000000004</v>
      </c>
      <c r="M202" s="130">
        <f t="shared" si="263"/>
        <v>2.62</v>
      </c>
      <c r="N202" s="131">
        <f t="shared" si="264"/>
        <v>945.7571200000001</v>
      </c>
      <c r="O202" s="111"/>
      <c r="P202" s="20" t="s">
        <v>295</v>
      </c>
      <c r="Q202" s="20">
        <f t="shared" si="193"/>
        <v>0</v>
      </c>
      <c r="R202" s="20">
        <f t="shared" si="194"/>
        <v>945.7571200000001</v>
      </c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</row>
    <row r="203" spans="1:68" s="92" customFormat="1">
      <c r="A203" s="174" t="str">
        <f>IF(F200:F203="","", COUNTA($F$9:F203))</f>
        <v/>
      </c>
      <c r="B203" s="89"/>
      <c r="C203" s="89"/>
      <c r="D203" s="138" t="s">
        <v>196</v>
      </c>
      <c r="E203" s="175"/>
      <c r="F203" s="175"/>
      <c r="G203" s="94"/>
      <c r="H203" s="129"/>
      <c r="I203" s="186"/>
      <c r="J203" s="187"/>
      <c r="K203" s="141"/>
      <c r="L203" s="142"/>
      <c r="M203" s="130"/>
      <c r="N203" s="131"/>
      <c r="O203" s="111"/>
      <c r="P203" s="20" t="s">
        <v>295</v>
      </c>
      <c r="Q203" s="20">
        <f t="shared" si="193"/>
        <v>0</v>
      </c>
      <c r="R203" s="20">
        <f t="shared" si="194"/>
        <v>0</v>
      </c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</row>
    <row r="204" spans="1:68" s="92" customFormat="1" ht="31">
      <c r="A204" s="174">
        <f>IF(F201:F204="","", COUNTA($F$9:F204))</f>
        <v>109</v>
      </c>
      <c r="B204" s="89" t="s">
        <v>285</v>
      </c>
      <c r="C204" s="89" t="s">
        <v>285</v>
      </c>
      <c r="D204" s="177" t="s">
        <v>197</v>
      </c>
      <c r="E204" s="175">
        <v>16882.400000000001</v>
      </c>
      <c r="F204" s="9">
        <v>0.1</v>
      </c>
      <c r="G204" s="94">
        <f t="shared" ref="G204:G205" si="265">E204+(F204*E204)</f>
        <v>18570.640000000003</v>
      </c>
      <c r="H204" s="129" t="s">
        <v>114</v>
      </c>
      <c r="I204" s="186">
        <v>0.68</v>
      </c>
      <c r="J204" s="187">
        <v>0.81</v>
      </c>
      <c r="K204" s="141">
        <f t="shared" ref="K204:K205" si="266">G204*I204</f>
        <v>12628.035200000002</v>
      </c>
      <c r="L204" s="142">
        <f t="shared" ref="L204:L205" si="267">G204*J204</f>
        <v>15042.218400000003</v>
      </c>
      <c r="M204" s="130">
        <f t="shared" ref="M204:M205" si="268">I204+J204</f>
        <v>1.4900000000000002</v>
      </c>
      <c r="N204" s="131">
        <f t="shared" ref="N204:N205" si="269">K204+L204</f>
        <v>27670.253600000004</v>
      </c>
      <c r="O204" s="111"/>
      <c r="P204" s="20" t="s">
        <v>295</v>
      </c>
      <c r="Q204" s="20">
        <f t="shared" si="193"/>
        <v>0</v>
      </c>
      <c r="R204" s="20">
        <f t="shared" si="194"/>
        <v>27670.253600000004</v>
      </c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</row>
    <row r="205" spans="1:68" s="92" customFormat="1">
      <c r="A205" s="174">
        <f>IF(F202:F205="","", COUNTA($F$9:F205))</f>
        <v>110</v>
      </c>
      <c r="B205" s="89" t="s">
        <v>285</v>
      </c>
      <c r="C205" s="89" t="s">
        <v>285</v>
      </c>
      <c r="D205" s="177" t="s">
        <v>198</v>
      </c>
      <c r="E205" s="175">
        <v>1897</v>
      </c>
      <c r="F205" s="9">
        <v>0.1</v>
      </c>
      <c r="G205" s="94">
        <f t="shared" si="265"/>
        <v>2086.6999999999998</v>
      </c>
      <c r="H205" s="129" t="s">
        <v>114</v>
      </c>
      <c r="I205" s="186">
        <v>2</v>
      </c>
      <c r="J205" s="187">
        <v>5.97</v>
      </c>
      <c r="K205" s="141">
        <f t="shared" si="266"/>
        <v>4173.3999999999996</v>
      </c>
      <c r="L205" s="142">
        <f t="shared" si="267"/>
        <v>12457.598999999998</v>
      </c>
      <c r="M205" s="130">
        <f t="shared" si="268"/>
        <v>7.97</v>
      </c>
      <c r="N205" s="131">
        <f t="shared" si="269"/>
        <v>16630.998999999996</v>
      </c>
      <c r="O205" s="111"/>
      <c r="P205" s="20" t="s">
        <v>295</v>
      </c>
      <c r="Q205" s="20">
        <f t="shared" si="193"/>
        <v>0</v>
      </c>
      <c r="R205" s="20">
        <f t="shared" si="194"/>
        <v>16630.998999999996</v>
      </c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</row>
    <row r="206" spans="1:68" s="92" customFormat="1">
      <c r="A206" s="174" t="str">
        <f>IF(F203:F206="","", COUNTA($F$9:F206))</f>
        <v/>
      </c>
      <c r="B206" s="89"/>
      <c r="C206" s="89"/>
      <c r="D206" s="138" t="s">
        <v>199</v>
      </c>
      <c r="E206" s="175"/>
      <c r="F206" s="175"/>
      <c r="G206" s="94"/>
      <c r="H206" s="129"/>
      <c r="I206" s="186"/>
      <c r="J206" s="187"/>
      <c r="K206" s="141"/>
      <c r="L206" s="142"/>
      <c r="M206" s="130"/>
      <c r="N206" s="131"/>
      <c r="O206" s="111"/>
      <c r="P206" s="20" t="s">
        <v>295</v>
      </c>
      <c r="Q206" s="20">
        <f t="shared" si="193"/>
        <v>0</v>
      </c>
      <c r="R206" s="20">
        <f t="shared" si="194"/>
        <v>0</v>
      </c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</row>
    <row r="207" spans="1:68" s="92" customFormat="1">
      <c r="A207" s="174">
        <f>IF(F204:F207="","", COUNTA($F$9:F207))</f>
        <v>111</v>
      </c>
      <c r="B207" s="89" t="s">
        <v>285</v>
      </c>
      <c r="C207" s="89" t="s">
        <v>285</v>
      </c>
      <c r="D207" s="177" t="s">
        <v>200</v>
      </c>
      <c r="E207" s="175">
        <v>1562</v>
      </c>
      <c r="F207" s="9">
        <v>0.1</v>
      </c>
      <c r="G207" s="94">
        <f t="shared" ref="G207" si="270">E207+(F207*E207)</f>
        <v>1718.2</v>
      </c>
      <c r="H207" s="129" t="s">
        <v>109</v>
      </c>
      <c r="I207" s="186">
        <v>1.25</v>
      </c>
      <c r="J207" s="187">
        <v>1.85</v>
      </c>
      <c r="K207" s="141">
        <f t="shared" ref="K207" si="271">G207*I207</f>
        <v>2147.75</v>
      </c>
      <c r="L207" s="142">
        <f t="shared" ref="L207" si="272">G207*J207</f>
        <v>3178.67</v>
      </c>
      <c r="M207" s="130">
        <f t="shared" ref="M207" si="273">I207+J207</f>
        <v>3.1</v>
      </c>
      <c r="N207" s="131">
        <f t="shared" ref="N207" si="274">K207+L207</f>
        <v>5326.42</v>
      </c>
      <c r="O207" s="111"/>
      <c r="P207" s="20" t="s">
        <v>295</v>
      </c>
      <c r="Q207" s="20">
        <f t="shared" si="193"/>
        <v>0</v>
      </c>
      <c r="R207" s="20">
        <f t="shared" si="194"/>
        <v>5326.42</v>
      </c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</row>
    <row r="208" spans="1:68" s="92" customFormat="1">
      <c r="A208" s="174" t="str">
        <f>IF(F205:F208="","", COUNTA($F$9:F208))</f>
        <v/>
      </c>
      <c r="B208" s="89"/>
      <c r="C208" s="89"/>
      <c r="D208" s="138" t="s">
        <v>203</v>
      </c>
      <c r="E208" s="175"/>
      <c r="F208" s="175"/>
      <c r="G208" s="94"/>
      <c r="H208" s="129"/>
      <c r="I208" s="186"/>
      <c r="J208" s="187"/>
      <c r="K208" s="141"/>
      <c r="L208" s="142"/>
      <c r="M208" s="130"/>
      <c r="N208" s="131"/>
      <c r="O208" s="111"/>
      <c r="P208" s="20" t="s">
        <v>295</v>
      </c>
      <c r="Q208" s="20">
        <f t="shared" si="193"/>
        <v>0</v>
      </c>
      <c r="R208" s="20">
        <f t="shared" si="194"/>
        <v>0</v>
      </c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</row>
    <row r="209" spans="1:68" s="92" customFormat="1">
      <c r="A209" s="174">
        <f>IF(F206:F209="","", COUNTA($F$9:F209))</f>
        <v>112</v>
      </c>
      <c r="B209" s="89" t="s">
        <v>285</v>
      </c>
      <c r="C209" s="89" t="s">
        <v>285</v>
      </c>
      <c r="D209" s="176" t="s">
        <v>204</v>
      </c>
      <c r="E209" s="175">
        <v>5700.38</v>
      </c>
      <c r="F209" s="9">
        <v>0.1</v>
      </c>
      <c r="G209" s="94">
        <f t="shared" ref="G209:G211" si="275">E209+(F209*E209)</f>
        <v>6270.4179999999997</v>
      </c>
      <c r="H209" s="129" t="s">
        <v>114</v>
      </c>
      <c r="I209" s="186">
        <v>1.79</v>
      </c>
      <c r="J209" s="187">
        <v>3.86</v>
      </c>
      <c r="K209" s="141">
        <f t="shared" ref="K209:K211" si="276">G209*I209</f>
        <v>11224.048219999999</v>
      </c>
      <c r="L209" s="142">
        <f t="shared" ref="L209:L211" si="277">G209*J209</f>
        <v>24203.813479999997</v>
      </c>
      <c r="M209" s="130">
        <f t="shared" ref="M209:M211" si="278">I209+J209</f>
        <v>5.65</v>
      </c>
      <c r="N209" s="131">
        <f t="shared" ref="N209:N211" si="279">K209+L209</f>
        <v>35427.861699999994</v>
      </c>
      <c r="O209" s="111"/>
      <c r="P209" s="20" t="s">
        <v>295</v>
      </c>
      <c r="Q209" s="20">
        <f t="shared" si="193"/>
        <v>0</v>
      </c>
      <c r="R209" s="20">
        <f t="shared" si="194"/>
        <v>35427.861699999994</v>
      </c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</row>
    <row r="210" spans="1:68" s="92" customFormat="1">
      <c r="A210" s="174">
        <f>IF(F207:F210="","", COUNTA($F$9:F210))</f>
        <v>113</v>
      </c>
      <c r="B210" s="89" t="s">
        <v>285</v>
      </c>
      <c r="C210" s="89" t="s">
        <v>285</v>
      </c>
      <c r="D210" s="176" t="s">
        <v>205</v>
      </c>
      <c r="E210" s="175">
        <v>549.39</v>
      </c>
      <c r="F210" s="9">
        <v>0.1</v>
      </c>
      <c r="G210" s="94">
        <f t="shared" si="275"/>
        <v>604.32899999999995</v>
      </c>
      <c r="H210" s="129" t="s">
        <v>114</v>
      </c>
      <c r="I210" s="186">
        <v>2.2400000000000002</v>
      </c>
      <c r="J210" s="187">
        <v>6.42</v>
      </c>
      <c r="K210" s="141">
        <f t="shared" si="276"/>
        <v>1353.69696</v>
      </c>
      <c r="L210" s="142">
        <f t="shared" si="277"/>
        <v>3879.7921799999995</v>
      </c>
      <c r="M210" s="130">
        <f t="shared" si="278"/>
        <v>8.66</v>
      </c>
      <c r="N210" s="131">
        <f t="shared" si="279"/>
        <v>5233.4891399999997</v>
      </c>
      <c r="O210" s="111"/>
      <c r="P210" s="20" t="s">
        <v>295</v>
      </c>
      <c r="Q210" s="20">
        <f t="shared" si="193"/>
        <v>0</v>
      </c>
      <c r="R210" s="20">
        <f t="shared" si="194"/>
        <v>5233.4891399999997</v>
      </c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</row>
    <row r="211" spans="1:68" s="92" customFormat="1">
      <c r="A211" s="174">
        <f>IF(F208:F211="","", COUNTA($F$9:F211))</f>
        <v>114</v>
      </c>
      <c r="B211" s="89" t="s">
        <v>285</v>
      </c>
      <c r="C211" s="89" t="s">
        <v>285</v>
      </c>
      <c r="D211" s="176" t="s">
        <v>217</v>
      </c>
      <c r="E211" s="175">
        <v>601.62</v>
      </c>
      <c r="F211" s="9">
        <v>0.1</v>
      </c>
      <c r="G211" s="94">
        <f t="shared" si="275"/>
        <v>661.78200000000004</v>
      </c>
      <c r="H211" s="129" t="s">
        <v>114</v>
      </c>
      <c r="I211" s="186">
        <v>2.2999999999999998</v>
      </c>
      <c r="J211" s="187">
        <v>14.73</v>
      </c>
      <c r="K211" s="141">
        <f t="shared" si="276"/>
        <v>1522.0986</v>
      </c>
      <c r="L211" s="142">
        <f t="shared" si="277"/>
        <v>9748.0488600000008</v>
      </c>
      <c r="M211" s="130">
        <f t="shared" si="278"/>
        <v>17.03</v>
      </c>
      <c r="N211" s="131">
        <f t="shared" si="279"/>
        <v>11270.14746</v>
      </c>
      <c r="O211" s="111"/>
      <c r="P211" s="20" t="s">
        <v>295</v>
      </c>
      <c r="Q211" s="20">
        <f t="shared" si="193"/>
        <v>0</v>
      </c>
      <c r="R211" s="20">
        <f t="shared" si="194"/>
        <v>11270.14746</v>
      </c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</row>
    <row r="212" spans="1:68" s="92" customFormat="1">
      <c r="A212" s="174" t="str">
        <f>IF(F209:F212="","", COUNTA($F$9:F212))</f>
        <v/>
      </c>
      <c r="B212" s="89"/>
      <c r="C212" s="89"/>
      <c r="D212" s="138" t="s">
        <v>206</v>
      </c>
      <c r="E212" s="175"/>
      <c r="F212" s="175"/>
      <c r="G212" s="94"/>
      <c r="H212" s="129"/>
      <c r="I212" s="186"/>
      <c r="J212" s="187"/>
      <c r="K212" s="141"/>
      <c r="L212" s="142"/>
      <c r="M212" s="130"/>
      <c r="N212" s="131"/>
      <c r="O212" s="111"/>
      <c r="P212" s="20" t="s">
        <v>295</v>
      </c>
      <c r="Q212" s="20">
        <f t="shared" si="193"/>
        <v>0</v>
      </c>
      <c r="R212" s="20">
        <f t="shared" si="194"/>
        <v>0</v>
      </c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</row>
    <row r="213" spans="1:68" s="92" customFormat="1">
      <c r="A213" s="174">
        <f>IF(F210:F213="","", COUNTA($F$9:F213))</f>
        <v>115</v>
      </c>
      <c r="B213" s="89" t="s">
        <v>285</v>
      </c>
      <c r="C213" s="89" t="s">
        <v>285</v>
      </c>
      <c r="D213" s="176" t="s">
        <v>192</v>
      </c>
      <c r="E213" s="175">
        <v>8542</v>
      </c>
      <c r="F213" s="9">
        <v>0.1</v>
      </c>
      <c r="G213" s="94">
        <f t="shared" ref="G213" si="280">E213+(F213*E213)</f>
        <v>9396.2000000000007</v>
      </c>
      <c r="H213" s="129" t="s">
        <v>114</v>
      </c>
      <c r="I213" s="186">
        <v>1.57</v>
      </c>
      <c r="J213" s="187">
        <v>2.67</v>
      </c>
      <c r="K213" s="141">
        <f t="shared" ref="K213" si="281">G213*I213</f>
        <v>14752.034000000001</v>
      </c>
      <c r="L213" s="142">
        <f t="shared" ref="L213" si="282">G213*J213</f>
        <v>25087.854000000003</v>
      </c>
      <c r="M213" s="130">
        <f t="shared" ref="M213" si="283">I213+J213</f>
        <v>4.24</v>
      </c>
      <c r="N213" s="131">
        <f t="shared" ref="N213" si="284">K213+L213</f>
        <v>39839.888000000006</v>
      </c>
      <c r="O213" s="111"/>
      <c r="P213" s="20" t="s">
        <v>295</v>
      </c>
      <c r="Q213" s="20">
        <f t="shared" si="193"/>
        <v>0</v>
      </c>
      <c r="R213" s="20">
        <f t="shared" si="194"/>
        <v>39839.888000000006</v>
      </c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</row>
    <row r="214" spans="1:68" s="92" customFormat="1">
      <c r="A214" s="174" t="str">
        <f>IF(F211:F214="","", COUNTA($F$9:F214))</f>
        <v/>
      </c>
      <c r="B214" s="89"/>
      <c r="C214" s="89"/>
      <c r="D214" s="138" t="s">
        <v>201</v>
      </c>
      <c r="E214" s="175"/>
      <c r="F214" s="175"/>
      <c r="G214" s="94"/>
      <c r="H214" s="129"/>
      <c r="I214" s="186"/>
      <c r="J214" s="187"/>
      <c r="K214" s="141"/>
      <c r="L214" s="142"/>
      <c r="M214" s="130"/>
      <c r="N214" s="131"/>
      <c r="O214" s="111"/>
      <c r="P214" s="20" t="s">
        <v>295</v>
      </c>
      <c r="Q214" s="20">
        <f t="shared" ref="Q214:Q277" si="285">IF(P214="A",N214,0)</f>
        <v>0</v>
      </c>
      <c r="R214" s="20">
        <f t="shared" ref="R214:R277" si="286">IF($P214="N",$N214,0)</f>
        <v>0</v>
      </c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</row>
    <row r="215" spans="1:68" s="92" customFormat="1" ht="31">
      <c r="A215" s="174">
        <f>IF(F212:F215="","", COUNTA($F$9:F215))</f>
        <v>116</v>
      </c>
      <c r="B215" s="89" t="s">
        <v>285</v>
      </c>
      <c r="C215" s="89" t="s">
        <v>285</v>
      </c>
      <c r="D215" s="177" t="s">
        <v>202</v>
      </c>
      <c r="E215" s="175">
        <v>1469</v>
      </c>
      <c r="F215" s="9">
        <v>0.1</v>
      </c>
      <c r="G215" s="94">
        <f t="shared" ref="G215" si="287">E215+(F215*E215)</f>
        <v>1615.9</v>
      </c>
      <c r="H215" s="129" t="s">
        <v>114</v>
      </c>
      <c r="I215" s="186">
        <v>0.71</v>
      </c>
      <c r="J215" s="187">
        <v>0.87</v>
      </c>
      <c r="K215" s="141">
        <f t="shared" ref="K215" si="288">G215*I215</f>
        <v>1147.289</v>
      </c>
      <c r="L215" s="142">
        <f t="shared" ref="L215" si="289">G215*J215</f>
        <v>1405.8330000000001</v>
      </c>
      <c r="M215" s="130">
        <f t="shared" ref="M215" si="290">I215+J215</f>
        <v>1.58</v>
      </c>
      <c r="N215" s="131">
        <f t="shared" ref="N215" si="291">K215+L215</f>
        <v>2553.1220000000003</v>
      </c>
      <c r="O215" s="111"/>
      <c r="P215" s="20" t="s">
        <v>295</v>
      </c>
      <c r="Q215" s="20">
        <f t="shared" si="285"/>
        <v>0</v>
      </c>
      <c r="R215" s="20">
        <f t="shared" si="286"/>
        <v>2553.1220000000003</v>
      </c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</row>
    <row r="216" spans="1:68" s="92" customFormat="1">
      <c r="A216" s="174" t="str">
        <f>IF(F213:F216="","", COUNTA($F$9:F216))</f>
        <v/>
      </c>
      <c r="B216" s="89"/>
      <c r="C216" s="89"/>
      <c r="D216" s="138" t="s">
        <v>207</v>
      </c>
      <c r="E216" s="175"/>
      <c r="F216" s="175"/>
      <c r="G216" s="94"/>
      <c r="H216" s="129"/>
      <c r="I216" s="186"/>
      <c r="J216" s="187"/>
      <c r="K216" s="141"/>
      <c r="L216" s="142"/>
      <c r="M216" s="130"/>
      <c r="N216" s="131"/>
      <c r="O216" s="111"/>
      <c r="P216" s="20" t="s">
        <v>295</v>
      </c>
      <c r="Q216" s="20">
        <f t="shared" si="285"/>
        <v>0</v>
      </c>
      <c r="R216" s="20">
        <f t="shared" si="286"/>
        <v>0</v>
      </c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</row>
    <row r="217" spans="1:68" s="92" customFormat="1" ht="31">
      <c r="A217" s="174">
        <f>IF(F214:F217="","", COUNTA($F$9:F217))</f>
        <v>117</v>
      </c>
      <c r="B217" s="89" t="s">
        <v>285</v>
      </c>
      <c r="C217" s="89" t="s">
        <v>285</v>
      </c>
      <c r="D217" s="177" t="s">
        <v>218</v>
      </c>
      <c r="E217" s="175">
        <v>8542</v>
      </c>
      <c r="F217" s="9">
        <v>0.1</v>
      </c>
      <c r="G217" s="94">
        <f t="shared" ref="G217" si="292">E217+(F217*E217)</f>
        <v>9396.2000000000007</v>
      </c>
      <c r="H217" s="129" t="s">
        <v>114</v>
      </c>
      <c r="I217" s="186">
        <v>0.73</v>
      </c>
      <c r="J217" s="187">
        <v>0.81</v>
      </c>
      <c r="K217" s="141">
        <f t="shared" ref="K217" si="293">G217*I217</f>
        <v>6859.2260000000006</v>
      </c>
      <c r="L217" s="142">
        <f t="shared" ref="L217" si="294">G217*J217</f>
        <v>7610.9220000000014</v>
      </c>
      <c r="M217" s="130">
        <f t="shared" ref="M217" si="295">I217+J217</f>
        <v>1.54</v>
      </c>
      <c r="N217" s="131">
        <f t="shared" ref="N217" si="296">K217+L217</f>
        <v>14470.148000000001</v>
      </c>
      <c r="O217" s="111"/>
      <c r="P217" s="20" t="s">
        <v>295</v>
      </c>
      <c r="Q217" s="20">
        <f t="shared" si="285"/>
        <v>0</v>
      </c>
      <c r="R217" s="20">
        <f t="shared" si="286"/>
        <v>14470.148000000001</v>
      </c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</row>
    <row r="218" spans="1:68" s="92" customFormat="1">
      <c r="A218" s="174" t="str">
        <f>IF(F215:F218="","", COUNTA($F$9:F218))</f>
        <v/>
      </c>
      <c r="B218" s="89"/>
      <c r="C218" s="89"/>
      <c r="D218" s="138" t="s">
        <v>219</v>
      </c>
      <c r="E218" s="175"/>
      <c r="F218" s="175"/>
      <c r="G218" s="94"/>
      <c r="H218" s="129"/>
      <c r="I218" s="186"/>
      <c r="J218" s="187"/>
      <c r="K218" s="141"/>
      <c r="L218" s="142"/>
      <c r="M218" s="130"/>
      <c r="N218" s="131"/>
      <c r="O218" s="111"/>
      <c r="P218" s="20" t="s">
        <v>295</v>
      </c>
      <c r="Q218" s="20">
        <f t="shared" si="285"/>
        <v>0</v>
      </c>
      <c r="R218" s="20">
        <f t="shared" si="286"/>
        <v>0</v>
      </c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</row>
    <row r="219" spans="1:68" s="92" customFormat="1" ht="31">
      <c r="A219" s="174">
        <f>IF(F216:F219="","", COUNTA($F$9:F219))</f>
        <v>118</v>
      </c>
      <c r="B219" s="89" t="s">
        <v>285</v>
      </c>
      <c r="C219" s="89" t="s">
        <v>285</v>
      </c>
      <c r="D219" s="177" t="s">
        <v>220</v>
      </c>
      <c r="E219" s="175">
        <v>3026.76</v>
      </c>
      <c r="F219" s="9">
        <v>0.1</v>
      </c>
      <c r="G219" s="94">
        <f t="shared" ref="G219:G220" si="297">E219+(F219*E219)</f>
        <v>3329.4360000000001</v>
      </c>
      <c r="H219" s="129" t="s">
        <v>114</v>
      </c>
      <c r="I219" s="186">
        <v>1.76</v>
      </c>
      <c r="J219" s="187">
        <v>3.25</v>
      </c>
      <c r="K219" s="141">
        <f t="shared" ref="K219:K220" si="298">G219*I219</f>
        <v>5859.8073600000007</v>
      </c>
      <c r="L219" s="142">
        <f t="shared" ref="L219:L220" si="299">G219*J219</f>
        <v>10820.667000000001</v>
      </c>
      <c r="M219" s="130">
        <f t="shared" ref="M219:M220" si="300">I219+J219</f>
        <v>5.01</v>
      </c>
      <c r="N219" s="131">
        <f t="shared" ref="N219:N220" si="301">K219+L219</f>
        <v>16680.47436</v>
      </c>
      <c r="O219" s="111"/>
      <c r="P219" s="20" t="s">
        <v>295</v>
      </c>
      <c r="Q219" s="20">
        <f t="shared" si="285"/>
        <v>0</v>
      </c>
      <c r="R219" s="20">
        <f t="shared" si="286"/>
        <v>16680.47436</v>
      </c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</row>
    <row r="220" spans="1:68" s="92" customFormat="1" ht="31">
      <c r="A220" s="174">
        <f>IF(F217:F220="","", COUNTA($F$9:F220))</f>
        <v>119</v>
      </c>
      <c r="B220" s="89" t="s">
        <v>285</v>
      </c>
      <c r="C220" s="89" t="s">
        <v>285</v>
      </c>
      <c r="D220" s="177" t="s">
        <v>221</v>
      </c>
      <c r="E220" s="175">
        <v>542.98</v>
      </c>
      <c r="F220" s="9">
        <v>0.1</v>
      </c>
      <c r="G220" s="94">
        <f t="shared" si="297"/>
        <v>597.27800000000002</v>
      </c>
      <c r="H220" s="129" t="s">
        <v>114</v>
      </c>
      <c r="I220" s="186">
        <v>1.88</v>
      </c>
      <c r="J220" s="187">
        <v>4.5</v>
      </c>
      <c r="K220" s="141">
        <f t="shared" si="298"/>
        <v>1122.88264</v>
      </c>
      <c r="L220" s="142">
        <f t="shared" si="299"/>
        <v>2687.7510000000002</v>
      </c>
      <c r="M220" s="130">
        <f t="shared" si="300"/>
        <v>6.38</v>
      </c>
      <c r="N220" s="131">
        <f t="shared" si="301"/>
        <v>3810.63364</v>
      </c>
      <c r="O220" s="111"/>
      <c r="P220" s="20" t="s">
        <v>295</v>
      </c>
      <c r="Q220" s="20">
        <f t="shared" si="285"/>
        <v>0</v>
      </c>
      <c r="R220" s="20">
        <f t="shared" si="286"/>
        <v>3810.63364</v>
      </c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</row>
    <row r="221" spans="1:68" s="92" customFormat="1">
      <c r="A221" s="174" t="str">
        <f>IF(F218:F221="","", COUNTA($F$9:F221))</f>
        <v/>
      </c>
      <c r="B221" s="89"/>
      <c r="C221" s="89"/>
      <c r="D221" s="138" t="s">
        <v>222</v>
      </c>
      <c r="E221" s="175"/>
      <c r="F221" s="175"/>
      <c r="G221" s="94"/>
      <c r="H221" s="129"/>
      <c r="I221" s="186"/>
      <c r="J221" s="187"/>
      <c r="K221" s="141"/>
      <c r="L221" s="142"/>
      <c r="M221" s="130"/>
      <c r="N221" s="131"/>
      <c r="O221" s="111"/>
      <c r="P221" s="20" t="s">
        <v>295</v>
      </c>
      <c r="Q221" s="20">
        <f t="shared" si="285"/>
        <v>0</v>
      </c>
      <c r="R221" s="20">
        <f t="shared" si="286"/>
        <v>0</v>
      </c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</row>
    <row r="222" spans="1:68" s="92" customFormat="1">
      <c r="A222" s="174">
        <f>IF(F219:F222="","", COUNTA($F$9:F222))</f>
        <v>120</v>
      </c>
      <c r="B222" s="89" t="s">
        <v>285</v>
      </c>
      <c r="C222" s="89" t="s">
        <v>285</v>
      </c>
      <c r="D222" s="177" t="s">
        <v>223</v>
      </c>
      <c r="E222" s="175">
        <v>237.77</v>
      </c>
      <c r="F222" s="9">
        <v>0.1</v>
      </c>
      <c r="G222" s="94">
        <f t="shared" ref="G222" si="302">E222+(F222*E222)</f>
        <v>261.54700000000003</v>
      </c>
      <c r="H222" s="129" t="s">
        <v>109</v>
      </c>
      <c r="I222" s="186">
        <v>1.8</v>
      </c>
      <c r="J222" s="187">
        <v>4.7699999999999996</v>
      </c>
      <c r="K222" s="141">
        <f t="shared" ref="K222" si="303">G222*I222</f>
        <v>470.78460000000007</v>
      </c>
      <c r="L222" s="142">
        <f t="shared" ref="L222" si="304">G222*J222</f>
        <v>1247.5791899999999</v>
      </c>
      <c r="M222" s="130">
        <f t="shared" ref="M222" si="305">I222+J222</f>
        <v>6.5699999999999994</v>
      </c>
      <c r="N222" s="131">
        <f t="shared" ref="N222" si="306">K222+L222</f>
        <v>1718.3637899999999</v>
      </c>
      <c r="O222" s="111"/>
      <c r="P222" s="20" t="s">
        <v>295</v>
      </c>
      <c r="Q222" s="20">
        <f t="shared" si="285"/>
        <v>0</v>
      </c>
      <c r="R222" s="20">
        <f t="shared" si="286"/>
        <v>1718.3637899999999</v>
      </c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</row>
    <row r="223" spans="1:68" s="92" customFormat="1">
      <c r="A223" s="174" t="str">
        <f>IF(F220:F223="","", COUNTA($F$9:F223))</f>
        <v/>
      </c>
      <c r="B223" s="89"/>
      <c r="C223" s="89"/>
      <c r="D223" s="138" t="s">
        <v>224</v>
      </c>
      <c r="E223" s="175"/>
      <c r="F223" s="175"/>
      <c r="G223" s="94"/>
      <c r="H223" s="129"/>
      <c r="I223" s="186"/>
      <c r="J223" s="187"/>
      <c r="K223" s="141"/>
      <c r="L223" s="142"/>
      <c r="M223" s="130"/>
      <c r="N223" s="131"/>
      <c r="O223" s="111"/>
      <c r="P223" s="20" t="s">
        <v>295</v>
      </c>
      <c r="Q223" s="20">
        <f t="shared" si="285"/>
        <v>0</v>
      </c>
      <c r="R223" s="20">
        <f t="shared" si="286"/>
        <v>0</v>
      </c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</row>
    <row r="224" spans="1:68" s="92" customFormat="1">
      <c r="A224" s="174">
        <f>IF(F221:F224="","", COUNTA($F$9:F224))</f>
        <v>121</v>
      </c>
      <c r="B224" s="89" t="s">
        <v>285</v>
      </c>
      <c r="C224" s="89" t="s">
        <v>285</v>
      </c>
      <c r="D224" s="176" t="s">
        <v>225</v>
      </c>
      <c r="E224" s="175">
        <v>237.77</v>
      </c>
      <c r="F224" s="9">
        <v>0.1</v>
      </c>
      <c r="G224" s="94">
        <f t="shared" ref="G224" si="307">E224+(F224*E224)</f>
        <v>261.54700000000003</v>
      </c>
      <c r="H224" s="129" t="s">
        <v>109</v>
      </c>
      <c r="I224" s="186">
        <v>5.75</v>
      </c>
      <c r="J224" s="187">
        <v>15.79</v>
      </c>
      <c r="K224" s="141">
        <f t="shared" ref="K224" si="308">G224*I224</f>
        <v>1503.89525</v>
      </c>
      <c r="L224" s="142">
        <f t="shared" ref="L224" si="309">G224*J224</f>
        <v>4129.8271300000006</v>
      </c>
      <c r="M224" s="130">
        <f t="shared" ref="M224" si="310">I224+J224</f>
        <v>21.54</v>
      </c>
      <c r="N224" s="131">
        <f t="shared" ref="N224" si="311">K224+L224</f>
        <v>5633.7223800000011</v>
      </c>
      <c r="O224" s="111"/>
      <c r="P224" s="20" t="s">
        <v>295</v>
      </c>
      <c r="Q224" s="20">
        <f t="shared" si="285"/>
        <v>0</v>
      </c>
      <c r="R224" s="20">
        <f t="shared" si="286"/>
        <v>5633.7223800000011</v>
      </c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</row>
    <row r="225" spans="1:68" s="92" customFormat="1">
      <c r="A225" s="174" t="str">
        <f>IF(F222:F225="","", COUNTA($F$9:F225))</f>
        <v/>
      </c>
      <c r="B225" s="89"/>
      <c r="C225" s="89"/>
      <c r="D225" s="138" t="s">
        <v>226</v>
      </c>
      <c r="E225" s="175"/>
      <c r="F225" s="175"/>
      <c r="G225" s="94"/>
      <c r="H225" s="129"/>
      <c r="I225" s="186"/>
      <c r="J225" s="187"/>
      <c r="K225" s="141"/>
      <c r="L225" s="142"/>
      <c r="M225" s="130"/>
      <c r="N225" s="131"/>
      <c r="O225" s="111"/>
      <c r="P225" s="20" t="s">
        <v>295</v>
      </c>
      <c r="Q225" s="20">
        <f t="shared" si="285"/>
        <v>0</v>
      </c>
      <c r="R225" s="20">
        <f t="shared" si="286"/>
        <v>0</v>
      </c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</row>
    <row r="226" spans="1:68" s="92" customFormat="1">
      <c r="A226" s="174">
        <f>IF(F223:F226="","", COUNTA($F$9:F226))</f>
        <v>122</v>
      </c>
      <c r="B226" s="89" t="s">
        <v>285</v>
      </c>
      <c r="C226" s="89" t="s">
        <v>285</v>
      </c>
      <c r="D226" s="176" t="s">
        <v>227</v>
      </c>
      <c r="E226" s="175">
        <v>5</v>
      </c>
      <c r="F226" s="9">
        <v>0</v>
      </c>
      <c r="G226" s="94">
        <f t="shared" ref="G226" si="312">E226+(F226*E226)</f>
        <v>5</v>
      </c>
      <c r="H226" s="129" t="s">
        <v>106</v>
      </c>
      <c r="I226" s="186">
        <v>140</v>
      </c>
      <c r="J226" s="187">
        <v>351.63</v>
      </c>
      <c r="K226" s="141">
        <f t="shared" ref="K226" si="313">G226*I226</f>
        <v>700</v>
      </c>
      <c r="L226" s="142">
        <f t="shared" ref="L226" si="314">G226*J226</f>
        <v>1758.15</v>
      </c>
      <c r="M226" s="130">
        <f t="shared" ref="M226" si="315">I226+J226</f>
        <v>491.63</v>
      </c>
      <c r="N226" s="131">
        <f t="shared" ref="N226" si="316">K226+L226</f>
        <v>2458.15</v>
      </c>
      <c r="O226" s="111"/>
      <c r="P226" s="20" t="s">
        <v>295</v>
      </c>
      <c r="Q226" s="20">
        <f t="shared" si="285"/>
        <v>0</v>
      </c>
      <c r="R226" s="20">
        <f t="shared" si="286"/>
        <v>2458.15</v>
      </c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</row>
    <row r="227" spans="1:68" s="92" customFormat="1">
      <c r="A227" s="174" t="str">
        <f>IF(F224:F227="","", COUNTA($F$9:F227))</f>
        <v/>
      </c>
      <c r="B227" s="89"/>
      <c r="C227" s="89"/>
      <c r="D227" s="138" t="s">
        <v>228</v>
      </c>
      <c r="E227" s="175"/>
      <c r="F227" s="175"/>
      <c r="G227" s="94"/>
      <c r="H227" s="129"/>
      <c r="I227" s="186"/>
      <c r="J227" s="187"/>
      <c r="K227" s="141"/>
      <c r="L227" s="142"/>
      <c r="M227" s="130"/>
      <c r="N227" s="131"/>
      <c r="O227" s="111"/>
      <c r="P227" s="20" t="s">
        <v>295</v>
      </c>
      <c r="Q227" s="20">
        <f t="shared" si="285"/>
        <v>0</v>
      </c>
      <c r="R227" s="20">
        <f t="shared" si="286"/>
        <v>0</v>
      </c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</row>
    <row r="228" spans="1:68" s="92" customFormat="1">
      <c r="A228" s="174">
        <f>IF(F225:F228="","", COUNTA($F$9:F228))</f>
        <v>123</v>
      </c>
      <c r="B228" s="89" t="s">
        <v>285</v>
      </c>
      <c r="C228" s="89" t="s">
        <v>285</v>
      </c>
      <c r="D228" s="180" t="s">
        <v>229</v>
      </c>
      <c r="E228" s="175">
        <v>5</v>
      </c>
      <c r="F228" s="9">
        <v>0</v>
      </c>
      <c r="G228" s="94">
        <f t="shared" ref="G228" si="317">E228+(F228*E228)</f>
        <v>5</v>
      </c>
      <c r="H228" s="129" t="s">
        <v>106</v>
      </c>
      <c r="I228" s="186">
        <v>51.49</v>
      </c>
      <c r="J228" s="187">
        <v>158.76</v>
      </c>
      <c r="K228" s="141">
        <f t="shared" ref="K228" si="318">G228*I228</f>
        <v>257.45</v>
      </c>
      <c r="L228" s="142">
        <f t="shared" ref="L228" si="319">G228*J228</f>
        <v>793.8</v>
      </c>
      <c r="M228" s="130">
        <f t="shared" ref="M228" si="320">I228+J228</f>
        <v>210.25</v>
      </c>
      <c r="N228" s="131">
        <f t="shared" ref="N228" si="321">K228+L228</f>
        <v>1051.25</v>
      </c>
      <c r="O228" s="111"/>
      <c r="P228" s="20" t="s">
        <v>295</v>
      </c>
      <c r="Q228" s="20">
        <f t="shared" si="285"/>
        <v>0</v>
      </c>
      <c r="R228" s="20">
        <f t="shared" si="286"/>
        <v>1051.25</v>
      </c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</row>
    <row r="229" spans="1:68" s="92" customFormat="1">
      <c r="A229" s="174" t="str">
        <f>IF(F226:F229="","", COUNTA($F$9:F229))</f>
        <v/>
      </c>
      <c r="B229" s="89"/>
      <c r="C229" s="89"/>
      <c r="D229" s="138" t="s">
        <v>230</v>
      </c>
      <c r="E229" s="175"/>
      <c r="F229" s="175"/>
      <c r="G229" s="94"/>
      <c r="H229" s="129"/>
      <c r="I229" s="186"/>
      <c r="J229" s="187"/>
      <c r="K229" s="141"/>
      <c r="L229" s="142"/>
      <c r="M229" s="130"/>
      <c r="N229" s="131"/>
      <c r="O229" s="111"/>
      <c r="P229" s="20" t="s">
        <v>295</v>
      </c>
      <c r="Q229" s="20">
        <f t="shared" si="285"/>
        <v>0</v>
      </c>
      <c r="R229" s="20">
        <f t="shared" si="286"/>
        <v>0</v>
      </c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</row>
    <row r="230" spans="1:68" s="92" customFormat="1">
      <c r="A230" s="174">
        <f>IF(F227:F230="","", COUNTA($F$9:F230))</f>
        <v>124</v>
      </c>
      <c r="B230" s="89" t="s">
        <v>285</v>
      </c>
      <c r="C230" s="89" t="s">
        <v>285</v>
      </c>
      <c r="D230" s="176" t="s">
        <v>231</v>
      </c>
      <c r="E230" s="175">
        <v>1943.94</v>
      </c>
      <c r="F230" s="9">
        <v>0.1</v>
      </c>
      <c r="G230" s="94">
        <f t="shared" ref="G230:G232" si="322">E230+(F230*E230)</f>
        <v>2138.3339999999998</v>
      </c>
      <c r="H230" s="129" t="s">
        <v>114</v>
      </c>
      <c r="I230" s="186">
        <v>2.78</v>
      </c>
      <c r="J230" s="187">
        <v>4.91</v>
      </c>
      <c r="K230" s="141">
        <f t="shared" ref="K230:K232" si="323">G230*I230</f>
        <v>5944.5685199999989</v>
      </c>
      <c r="L230" s="142">
        <f t="shared" ref="L230:L232" si="324">G230*J230</f>
        <v>10499.219939999999</v>
      </c>
      <c r="M230" s="130">
        <f t="shared" ref="M230:M232" si="325">I230+J230</f>
        <v>7.6899999999999995</v>
      </c>
      <c r="N230" s="131">
        <f t="shared" ref="N230:N232" si="326">K230+L230</f>
        <v>16443.788459999996</v>
      </c>
      <c r="O230" s="111"/>
      <c r="P230" s="20" t="s">
        <v>295</v>
      </c>
      <c r="Q230" s="20">
        <f t="shared" si="285"/>
        <v>0</v>
      </c>
      <c r="R230" s="20">
        <f t="shared" si="286"/>
        <v>16443.788459999996</v>
      </c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</row>
    <row r="231" spans="1:68" s="92" customFormat="1">
      <c r="A231" s="174">
        <f>IF(F228:F231="","", COUNTA($F$9:F231))</f>
        <v>125</v>
      </c>
      <c r="B231" s="89" t="s">
        <v>285</v>
      </c>
      <c r="C231" s="89" t="s">
        <v>285</v>
      </c>
      <c r="D231" s="176" t="s">
        <v>232</v>
      </c>
      <c r="E231" s="175">
        <v>1448.58</v>
      </c>
      <c r="F231" s="9">
        <v>0.1</v>
      </c>
      <c r="G231" s="94">
        <f t="shared" si="322"/>
        <v>1593.4379999999999</v>
      </c>
      <c r="H231" s="129" t="s">
        <v>114</v>
      </c>
      <c r="I231" s="186">
        <v>2.83</v>
      </c>
      <c r="J231" s="187">
        <v>5.0999999999999996</v>
      </c>
      <c r="K231" s="141">
        <f t="shared" si="323"/>
        <v>4509.4295400000001</v>
      </c>
      <c r="L231" s="142">
        <f t="shared" si="324"/>
        <v>8126.5337999999992</v>
      </c>
      <c r="M231" s="130">
        <f t="shared" si="325"/>
        <v>7.93</v>
      </c>
      <c r="N231" s="131">
        <f t="shared" si="326"/>
        <v>12635.963339999998</v>
      </c>
      <c r="O231" s="111"/>
      <c r="P231" s="20" t="s">
        <v>295</v>
      </c>
      <c r="Q231" s="20">
        <f t="shared" si="285"/>
        <v>0</v>
      </c>
      <c r="R231" s="20">
        <f t="shared" si="286"/>
        <v>12635.963339999998</v>
      </c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</row>
    <row r="232" spans="1:68" s="92" customFormat="1">
      <c r="A232" s="174">
        <f>IF(F229:F232="","", COUNTA($F$9:F232))</f>
        <v>126</v>
      </c>
      <c r="B232" s="89" t="s">
        <v>285</v>
      </c>
      <c r="C232" s="89" t="s">
        <v>285</v>
      </c>
      <c r="D232" s="176" t="s">
        <v>233</v>
      </c>
      <c r="E232" s="175">
        <v>660.1</v>
      </c>
      <c r="F232" s="9">
        <v>0.1</v>
      </c>
      <c r="G232" s="94">
        <f t="shared" si="322"/>
        <v>726.11</v>
      </c>
      <c r="H232" s="129" t="s">
        <v>114</v>
      </c>
      <c r="I232" s="186">
        <v>2.97</v>
      </c>
      <c r="J232" s="187">
        <v>5.68</v>
      </c>
      <c r="K232" s="141">
        <f t="shared" si="323"/>
        <v>2156.5467000000003</v>
      </c>
      <c r="L232" s="142">
        <f t="shared" si="324"/>
        <v>4124.3047999999999</v>
      </c>
      <c r="M232" s="130">
        <f t="shared" si="325"/>
        <v>8.65</v>
      </c>
      <c r="N232" s="131">
        <f t="shared" si="326"/>
        <v>6280.8515000000007</v>
      </c>
      <c r="O232" s="111"/>
      <c r="P232" s="20" t="s">
        <v>295</v>
      </c>
      <c r="Q232" s="20">
        <f t="shared" si="285"/>
        <v>0</v>
      </c>
      <c r="R232" s="20">
        <f t="shared" si="286"/>
        <v>6280.8515000000007</v>
      </c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</row>
    <row r="233" spans="1:68" s="92" customFormat="1">
      <c r="A233" s="174">
        <f>IF(F230:F233="","", COUNTA($F$9:F233))</f>
        <v>127</v>
      </c>
      <c r="B233" s="89" t="s">
        <v>285</v>
      </c>
      <c r="C233" s="89" t="s">
        <v>285</v>
      </c>
      <c r="D233" s="180" t="s">
        <v>234</v>
      </c>
      <c r="E233" s="175">
        <v>247.92</v>
      </c>
      <c r="F233" s="9">
        <v>0.1</v>
      </c>
      <c r="G233" s="94">
        <f t="shared" ref="G233:G235" si="327">E233+(F233*E233)</f>
        <v>272.71199999999999</v>
      </c>
      <c r="H233" s="129" t="s">
        <v>109</v>
      </c>
      <c r="I233" s="186">
        <v>3.46</v>
      </c>
      <c r="J233" s="187">
        <v>8.74</v>
      </c>
      <c r="K233" s="141">
        <f t="shared" ref="K233:K235" si="328">G233*I233</f>
        <v>943.58351999999991</v>
      </c>
      <c r="L233" s="142">
        <f t="shared" ref="L233:L235" si="329">G233*J233</f>
        <v>2383.50288</v>
      </c>
      <c r="M233" s="130">
        <f t="shared" ref="M233:M235" si="330">I233+J233</f>
        <v>12.2</v>
      </c>
      <c r="N233" s="131">
        <f t="shared" ref="N233:N235" si="331">K233+L233</f>
        <v>3327.0864000000001</v>
      </c>
      <c r="O233" s="111"/>
      <c r="P233" s="20" t="s">
        <v>295</v>
      </c>
      <c r="Q233" s="20">
        <f t="shared" si="285"/>
        <v>0</v>
      </c>
      <c r="R233" s="20">
        <f t="shared" si="286"/>
        <v>3327.0864000000001</v>
      </c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</row>
    <row r="234" spans="1:68" s="92" customFormat="1">
      <c r="A234" s="174">
        <f>IF(F231:F234="","", COUNTA($F$9:F234))</f>
        <v>128</v>
      </c>
      <c r="B234" s="89" t="s">
        <v>285</v>
      </c>
      <c r="C234" s="89" t="s">
        <v>285</v>
      </c>
      <c r="D234" s="176" t="s">
        <v>235</v>
      </c>
      <c r="E234" s="175">
        <v>114.9</v>
      </c>
      <c r="F234" s="9">
        <v>0.1</v>
      </c>
      <c r="G234" s="94">
        <f t="shared" si="327"/>
        <v>126.39000000000001</v>
      </c>
      <c r="H234" s="129" t="s">
        <v>109</v>
      </c>
      <c r="I234" s="186">
        <v>5.75</v>
      </c>
      <c r="J234" s="187">
        <v>11.26</v>
      </c>
      <c r="K234" s="141">
        <f t="shared" si="328"/>
        <v>726.74250000000006</v>
      </c>
      <c r="L234" s="142">
        <f t="shared" si="329"/>
        <v>1423.1514000000002</v>
      </c>
      <c r="M234" s="130">
        <f t="shared" si="330"/>
        <v>17.009999999999998</v>
      </c>
      <c r="N234" s="131">
        <f t="shared" si="331"/>
        <v>2149.8939</v>
      </c>
      <c r="O234" s="111"/>
      <c r="P234" s="20" t="s">
        <v>295</v>
      </c>
      <c r="Q234" s="20">
        <f t="shared" si="285"/>
        <v>0</v>
      </c>
      <c r="R234" s="20">
        <f t="shared" si="286"/>
        <v>2149.8939</v>
      </c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</row>
    <row r="235" spans="1:68" s="92" customFormat="1">
      <c r="A235" s="174">
        <f>IF(F232:F235="","", COUNTA($F$9:F235))</f>
        <v>129</v>
      </c>
      <c r="B235" s="89" t="s">
        <v>285</v>
      </c>
      <c r="C235" s="89" t="s">
        <v>285</v>
      </c>
      <c r="D235" s="180" t="s">
        <v>283</v>
      </c>
      <c r="E235" s="175">
        <v>33.950000000000003</v>
      </c>
      <c r="F235" s="9">
        <v>0.1</v>
      </c>
      <c r="G235" s="94">
        <f t="shared" si="327"/>
        <v>37.345000000000006</v>
      </c>
      <c r="H235" s="129" t="s">
        <v>114</v>
      </c>
      <c r="I235" s="186">
        <v>3.34</v>
      </c>
      <c r="J235" s="187">
        <v>4.67</v>
      </c>
      <c r="K235" s="141">
        <f t="shared" si="328"/>
        <v>124.73230000000001</v>
      </c>
      <c r="L235" s="142">
        <f t="shared" si="329"/>
        <v>174.40115000000003</v>
      </c>
      <c r="M235" s="130">
        <f t="shared" si="330"/>
        <v>8.01</v>
      </c>
      <c r="N235" s="131">
        <f t="shared" si="331"/>
        <v>299.13345000000004</v>
      </c>
      <c r="O235" s="111"/>
      <c r="P235" s="20" t="s">
        <v>295</v>
      </c>
      <c r="Q235" s="20">
        <f t="shared" si="285"/>
        <v>0</v>
      </c>
      <c r="R235" s="20">
        <f t="shared" si="286"/>
        <v>299.13345000000004</v>
      </c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</row>
    <row r="236" spans="1:68" s="92" customFormat="1" ht="16" thickBot="1">
      <c r="A236" s="174" t="str">
        <f>IF(F233:F236="","", COUNTA($F$9:F236))</f>
        <v/>
      </c>
      <c r="B236" s="89"/>
      <c r="C236" s="89"/>
      <c r="D236" s="137"/>
      <c r="E236" s="140"/>
      <c r="F236" s="9"/>
      <c r="G236" s="94"/>
      <c r="H236" s="129"/>
      <c r="I236" s="186"/>
      <c r="J236" s="187"/>
      <c r="K236" s="141"/>
      <c r="L236" s="142"/>
      <c r="M236" s="130"/>
      <c r="N236" s="131"/>
      <c r="O236" s="111"/>
      <c r="P236" s="20"/>
      <c r="Q236" s="20">
        <f t="shared" si="285"/>
        <v>0</v>
      </c>
      <c r="R236" s="20">
        <f t="shared" si="286"/>
        <v>0</v>
      </c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</row>
    <row r="237" spans="1:68" ht="16" thickBot="1">
      <c r="A237" s="174" t="str">
        <f>IF(F234:F237="","", COUNTA($F$9:F237))</f>
        <v/>
      </c>
      <c r="B237" s="89"/>
      <c r="C237" s="89"/>
      <c r="D237" s="10" t="s">
        <v>70</v>
      </c>
      <c r="E237" s="11"/>
      <c r="F237" s="12"/>
      <c r="G237" s="12"/>
      <c r="H237" s="13"/>
      <c r="I237" s="188"/>
      <c r="J237" s="188"/>
      <c r="K237" s="102">
        <f>SUM(K153:K236)</f>
        <v>198590.18002000003</v>
      </c>
      <c r="L237" s="102">
        <f>SUM(L153:L236)</f>
        <v>357331.28402999986</v>
      </c>
      <c r="M237" s="102"/>
      <c r="N237" s="103"/>
      <c r="O237" s="104">
        <f>SUM(N153:N236)</f>
        <v>555921.46405000007</v>
      </c>
      <c r="P237" s="20"/>
      <c r="Q237" s="20">
        <f t="shared" si="285"/>
        <v>0</v>
      </c>
      <c r="R237" s="20">
        <f t="shared" si="286"/>
        <v>0</v>
      </c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</row>
    <row r="238" spans="1:68">
      <c r="A238" s="174" t="str">
        <f>IF(F235:F238="","", COUNTA($F$9:F238))</f>
        <v/>
      </c>
      <c r="B238" s="14"/>
      <c r="C238" s="74"/>
      <c r="D238" s="15"/>
      <c r="E238" s="16"/>
      <c r="F238" s="17"/>
      <c r="G238" s="18"/>
      <c r="H238" s="19"/>
      <c r="I238" s="189"/>
      <c r="J238" s="189"/>
      <c r="K238" s="21"/>
      <c r="L238" s="21"/>
      <c r="M238" s="21"/>
      <c r="N238" s="33"/>
      <c r="O238" s="105"/>
      <c r="P238" s="20"/>
      <c r="Q238" s="20">
        <f t="shared" si="285"/>
        <v>0</v>
      </c>
      <c r="R238" s="20">
        <f t="shared" si="286"/>
        <v>0</v>
      </c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</row>
    <row r="239" spans="1:68">
      <c r="A239" s="174" t="str">
        <f>IF(F236:F239="","", COUNTA($F$9:F239))</f>
        <v/>
      </c>
      <c r="B239" s="113"/>
      <c r="C239" s="169" t="s">
        <v>71</v>
      </c>
      <c r="D239" s="170" t="s">
        <v>72</v>
      </c>
      <c r="E239" s="171"/>
      <c r="F239" s="172"/>
      <c r="G239" s="94"/>
      <c r="H239" s="129"/>
      <c r="I239" s="186"/>
      <c r="J239" s="186"/>
      <c r="K239" s="156"/>
      <c r="L239" s="156"/>
      <c r="M239" s="156"/>
      <c r="N239" s="157"/>
      <c r="O239" s="173"/>
      <c r="P239" s="20"/>
      <c r="Q239" s="20">
        <f t="shared" si="285"/>
        <v>0</v>
      </c>
      <c r="R239" s="20">
        <f t="shared" si="286"/>
        <v>0</v>
      </c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</row>
    <row r="240" spans="1:68" s="92" customFormat="1">
      <c r="A240" s="174" t="str">
        <f>IF(F237:F240="","", COUNTA($F$9:F240))</f>
        <v/>
      </c>
      <c r="B240" s="89"/>
      <c r="C240" s="89"/>
      <c r="D240" s="138" t="s">
        <v>103</v>
      </c>
      <c r="E240" s="175"/>
      <c r="F240" s="175"/>
      <c r="G240" s="94"/>
      <c r="H240" s="129"/>
      <c r="I240" s="186"/>
      <c r="J240" s="187"/>
      <c r="K240" s="141"/>
      <c r="L240" s="142"/>
      <c r="M240" s="130"/>
      <c r="N240" s="131"/>
      <c r="O240" s="111"/>
      <c r="P240" s="20"/>
      <c r="Q240" s="20">
        <f t="shared" si="285"/>
        <v>0</v>
      </c>
      <c r="R240" s="20">
        <f t="shared" si="286"/>
        <v>0</v>
      </c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</row>
    <row r="241" spans="1:68" s="92" customFormat="1">
      <c r="A241" s="174">
        <f>IF(F238:F241="","", COUNTA($F$9:F241))</f>
        <v>130</v>
      </c>
      <c r="B241" s="89" t="s">
        <v>285</v>
      </c>
      <c r="C241" s="89" t="s">
        <v>285</v>
      </c>
      <c r="D241" s="176" t="s">
        <v>236</v>
      </c>
      <c r="E241" s="175">
        <v>13.62</v>
      </c>
      <c r="F241" s="9">
        <v>0.1</v>
      </c>
      <c r="G241" s="94">
        <f t="shared" ref="G241" si="332">E241+(F241*E241)</f>
        <v>14.981999999999999</v>
      </c>
      <c r="H241" s="129" t="s">
        <v>109</v>
      </c>
      <c r="I241" s="186">
        <v>220</v>
      </c>
      <c r="J241" s="187">
        <v>1257.46</v>
      </c>
      <c r="K241" s="141">
        <f t="shared" ref="K241" si="333">G241*I241</f>
        <v>3296.04</v>
      </c>
      <c r="L241" s="142">
        <f t="shared" ref="L241" si="334">G241*J241</f>
        <v>18839.265719999999</v>
      </c>
      <c r="M241" s="130">
        <f t="shared" ref="M241" si="335">I241+J241</f>
        <v>1477.46</v>
      </c>
      <c r="N241" s="131">
        <f t="shared" ref="N241" si="336">K241+L241</f>
        <v>22135.30572</v>
      </c>
      <c r="O241" s="111"/>
      <c r="P241" s="20" t="s">
        <v>294</v>
      </c>
      <c r="Q241" s="20">
        <f t="shared" si="285"/>
        <v>22135.30572</v>
      </c>
      <c r="R241" s="20">
        <f t="shared" si="286"/>
        <v>0</v>
      </c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</row>
    <row r="242" spans="1:68" s="92" customFormat="1">
      <c r="A242" s="174">
        <f>IF(F239:F242="","", COUNTA($F$9:F242))</f>
        <v>131</v>
      </c>
      <c r="B242" s="89" t="s">
        <v>285</v>
      </c>
      <c r="C242" s="89" t="s">
        <v>285</v>
      </c>
      <c r="D242" s="176" t="s">
        <v>237</v>
      </c>
      <c r="E242" s="175">
        <v>2</v>
      </c>
      <c r="F242" s="9">
        <v>0</v>
      </c>
      <c r="G242" s="94">
        <f t="shared" ref="G242:G248" si="337">E242+(F242*E242)</f>
        <v>2</v>
      </c>
      <c r="H242" s="129" t="s">
        <v>106</v>
      </c>
      <c r="I242" s="186">
        <v>28.16</v>
      </c>
      <c r="J242" s="187">
        <v>74.52</v>
      </c>
      <c r="K242" s="141">
        <f t="shared" ref="K242:K248" si="338">G242*I242</f>
        <v>56.32</v>
      </c>
      <c r="L242" s="142">
        <f t="shared" ref="L242:L248" si="339">G242*J242</f>
        <v>149.04</v>
      </c>
      <c r="M242" s="130">
        <f t="shared" ref="M242:M248" si="340">I242+J242</f>
        <v>102.67999999999999</v>
      </c>
      <c r="N242" s="131">
        <f t="shared" ref="N242:N248" si="341">K242+L242</f>
        <v>205.35999999999999</v>
      </c>
      <c r="O242" s="111"/>
      <c r="P242" s="20" t="s">
        <v>294</v>
      </c>
      <c r="Q242" s="20">
        <f t="shared" si="285"/>
        <v>205.35999999999999</v>
      </c>
      <c r="R242" s="20">
        <f t="shared" si="286"/>
        <v>0</v>
      </c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</row>
    <row r="243" spans="1:68" s="92" customFormat="1">
      <c r="A243" s="174">
        <f>IF(F240:F243="","", COUNTA($F$9:F243))</f>
        <v>132</v>
      </c>
      <c r="B243" s="89" t="s">
        <v>285</v>
      </c>
      <c r="C243" s="89" t="s">
        <v>285</v>
      </c>
      <c r="D243" s="176" t="s">
        <v>238</v>
      </c>
      <c r="E243" s="175">
        <v>2</v>
      </c>
      <c r="F243" s="9">
        <v>0</v>
      </c>
      <c r="G243" s="94">
        <f t="shared" si="337"/>
        <v>2</v>
      </c>
      <c r="H243" s="129" t="s">
        <v>106</v>
      </c>
      <c r="I243" s="186">
        <v>21.87</v>
      </c>
      <c r="J243" s="187">
        <v>62.8</v>
      </c>
      <c r="K243" s="141">
        <f t="shared" si="338"/>
        <v>43.74</v>
      </c>
      <c r="L243" s="142">
        <f t="shared" si="339"/>
        <v>125.6</v>
      </c>
      <c r="M243" s="130">
        <f t="shared" si="340"/>
        <v>84.67</v>
      </c>
      <c r="N243" s="131">
        <f t="shared" si="341"/>
        <v>169.34</v>
      </c>
      <c r="O243" s="111"/>
      <c r="P243" s="20" t="s">
        <v>294</v>
      </c>
      <c r="Q243" s="20">
        <f t="shared" si="285"/>
        <v>169.34</v>
      </c>
      <c r="R243" s="20">
        <f t="shared" si="286"/>
        <v>0</v>
      </c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</row>
    <row r="244" spans="1:68" s="92" customFormat="1">
      <c r="A244" s="174">
        <f>IF(F241:F244="","", COUNTA($F$9:F244))</f>
        <v>133</v>
      </c>
      <c r="B244" s="89" t="s">
        <v>285</v>
      </c>
      <c r="C244" s="89" t="s">
        <v>285</v>
      </c>
      <c r="D244" s="176" t="s">
        <v>239</v>
      </c>
      <c r="E244" s="175">
        <v>2</v>
      </c>
      <c r="F244" s="9">
        <v>0</v>
      </c>
      <c r="G244" s="94">
        <f t="shared" si="337"/>
        <v>2</v>
      </c>
      <c r="H244" s="129" t="s">
        <v>106</v>
      </c>
      <c r="I244" s="186">
        <v>13.68</v>
      </c>
      <c r="J244" s="187">
        <v>35.21</v>
      </c>
      <c r="K244" s="141">
        <f t="shared" si="338"/>
        <v>27.36</v>
      </c>
      <c r="L244" s="142">
        <f t="shared" si="339"/>
        <v>70.42</v>
      </c>
      <c r="M244" s="130">
        <f t="shared" si="340"/>
        <v>48.89</v>
      </c>
      <c r="N244" s="131">
        <f t="shared" si="341"/>
        <v>97.78</v>
      </c>
      <c r="O244" s="111"/>
      <c r="P244" s="20" t="s">
        <v>294</v>
      </c>
      <c r="Q244" s="20">
        <f t="shared" si="285"/>
        <v>97.78</v>
      </c>
      <c r="R244" s="20">
        <f t="shared" si="286"/>
        <v>0</v>
      </c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</row>
    <row r="245" spans="1:68" s="92" customFormat="1">
      <c r="A245" s="174">
        <f>IF(F242:F245="","", COUNTA($F$9:F245))</f>
        <v>134</v>
      </c>
      <c r="B245" s="89" t="s">
        <v>285</v>
      </c>
      <c r="C245" s="89" t="s">
        <v>285</v>
      </c>
      <c r="D245" s="176" t="s">
        <v>240</v>
      </c>
      <c r="E245" s="175">
        <v>5</v>
      </c>
      <c r="F245" s="9">
        <v>0</v>
      </c>
      <c r="G245" s="94">
        <f t="shared" si="337"/>
        <v>5</v>
      </c>
      <c r="H245" s="129" t="s">
        <v>106</v>
      </c>
      <c r="I245" s="186">
        <v>12.23</v>
      </c>
      <c r="J245" s="187">
        <v>31.09</v>
      </c>
      <c r="K245" s="141">
        <f t="shared" si="338"/>
        <v>61.150000000000006</v>
      </c>
      <c r="L245" s="142">
        <f t="shared" si="339"/>
        <v>155.44999999999999</v>
      </c>
      <c r="M245" s="130">
        <f t="shared" si="340"/>
        <v>43.32</v>
      </c>
      <c r="N245" s="131">
        <f t="shared" si="341"/>
        <v>216.6</v>
      </c>
      <c r="O245" s="111"/>
      <c r="P245" s="20" t="s">
        <v>294</v>
      </c>
      <c r="Q245" s="20">
        <f t="shared" si="285"/>
        <v>216.6</v>
      </c>
      <c r="R245" s="20">
        <f t="shared" si="286"/>
        <v>0</v>
      </c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</row>
    <row r="246" spans="1:68" s="92" customFormat="1">
      <c r="A246" s="174">
        <f>IF(F243:F246="","", COUNTA($F$9:F246))</f>
        <v>135</v>
      </c>
      <c r="B246" s="89" t="s">
        <v>285</v>
      </c>
      <c r="C246" s="89" t="s">
        <v>285</v>
      </c>
      <c r="D246" s="176" t="s">
        <v>241</v>
      </c>
      <c r="E246" s="175">
        <v>2</v>
      </c>
      <c r="F246" s="9">
        <v>0</v>
      </c>
      <c r="G246" s="94">
        <f t="shared" si="337"/>
        <v>2</v>
      </c>
      <c r="H246" s="129" t="s">
        <v>106</v>
      </c>
      <c r="I246" s="186">
        <v>11.75</v>
      </c>
      <c r="J246" s="187">
        <v>21.73</v>
      </c>
      <c r="K246" s="141">
        <f t="shared" si="338"/>
        <v>23.5</v>
      </c>
      <c r="L246" s="142">
        <f t="shared" si="339"/>
        <v>43.46</v>
      </c>
      <c r="M246" s="130">
        <f t="shared" si="340"/>
        <v>33.480000000000004</v>
      </c>
      <c r="N246" s="131">
        <f t="shared" si="341"/>
        <v>66.960000000000008</v>
      </c>
      <c r="O246" s="111"/>
      <c r="P246" s="20" t="s">
        <v>294</v>
      </c>
      <c r="Q246" s="20">
        <f t="shared" si="285"/>
        <v>66.960000000000008</v>
      </c>
      <c r="R246" s="20">
        <f t="shared" si="286"/>
        <v>0</v>
      </c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</row>
    <row r="247" spans="1:68" s="92" customFormat="1">
      <c r="A247" s="174">
        <f>IF(F244:F247="","", COUNTA($F$9:F247))</f>
        <v>136</v>
      </c>
      <c r="B247" s="89" t="s">
        <v>285</v>
      </c>
      <c r="C247" s="89" t="s">
        <v>285</v>
      </c>
      <c r="D247" s="176" t="s">
        <v>242</v>
      </c>
      <c r="E247" s="175">
        <v>2</v>
      </c>
      <c r="F247" s="9">
        <v>0</v>
      </c>
      <c r="G247" s="94">
        <f t="shared" si="337"/>
        <v>2</v>
      </c>
      <c r="H247" s="129" t="s">
        <v>106</v>
      </c>
      <c r="I247" s="186">
        <v>26.59</v>
      </c>
      <c r="J247" s="187">
        <v>76.28</v>
      </c>
      <c r="K247" s="141">
        <f t="shared" si="338"/>
        <v>53.18</v>
      </c>
      <c r="L247" s="142">
        <f t="shared" si="339"/>
        <v>152.56</v>
      </c>
      <c r="M247" s="130">
        <f t="shared" si="340"/>
        <v>102.87</v>
      </c>
      <c r="N247" s="131">
        <f t="shared" si="341"/>
        <v>205.74</v>
      </c>
      <c r="O247" s="111"/>
      <c r="P247" s="20" t="s">
        <v>294</v>
      </c>
      <c r="Q247" s="20">
        <f t="shared" si="285"/>
        <v>205.74</v>
      </c>
      <c r="R247" s="20">
        <f t="shared" si="286"/>
        <v>0</v>
      </c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</row>
    <row r="248" spans="1:68" s="92" customFormat="1">
      <c r="A248" s="174">
        <f>IF(F245:F248="","", COUNTA($F$9:F248))</f>
        <v>137</v>
      </c>
      <c r="B248" s="89" t="s">
        <v>285</v>
      </c>
      <c r="C248" s="89" t="s">
        <v>285</v>
      </c>
      <c r="D248" s="180" t="s">
        <v>243</v>
      </c>
      <c r="E248" s="175">
        <v>2</v>
      </c>
      <c r="F248" s="9">
        <v>0</v>
      </c>
      <c r="G248" s="94">
        <f t="shared" si="337"/>
        <v>2</v>
      </c>
      <c r="H248" s="129" t="s">
        <v>106</v>
      </c>
      <c r="I248" s="186">
        <v>180</v>
      </c>
      <c r="J248" s="187">
        <v>522.89</v>
      </c>
      <c r="K248" s="141">
        <f t="shared" si="338"/>
        <v>360</v>
      </c>
      <c r="L248" s="142">
        <f t="shared" si="339"/>
        <v>1045.78</v>
      </c>
      <c r="M248" s="130">
        <f t="shared" si="340"/>
        <v>702.89</v>
      </c>
      <c r="N248" s="131">
        <f t="shared" si="341"/>
        <v>1405.78</v>
      </c>
      <c r="O248" s="111"/>
      <c r="P248" s="20" t="s">
        <v>294</v>
      </c>
      <c r="Q248" s="20">
        <f t="shared" si="285"/>
        <v>1405.78</v>
      </c>
      <c r="R248" s="20">
        <f t="shared" si="286"/>
        <v>0</v>
      </c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</row>
    <row r="249" spans="1:68" s="92" customFormat="1">
      <c r="A249" s="174" t="str">
        <f>IF(F246:F249="","", COUNTA($F$9:F249))</f>
        <v/>
      </c>
      <c r="B249" s="89"/>
      <c r="C249" s="89"/>
      <c r="D249" s="138" t="s">
        <v>132</v>
      </c>
      <c r="E249" s="175"/>
      <c r="F249" s="175"/>
      <c r="G249" s="94"/>
      <c r="H249" s="129"/>
      <c r="I249" s="186"/>
      <c r="J249" s="187"/>
      <c r="K249" s="141"/>
      <c r="L249" s="142"/>
      <c r="M249" s="130"/>
      <c r="N249" s="131"/>
      <c r="O249" s="111"/>
      <c r="P249" s="20"/>
      <c r="Q249" s="20">
        <f t="shared" si="285"/>
        <v>0</v>
      </c>
      <c r="R249" s="20">
        <f t="shared" si="286"/>
        <v>0</v>
      </c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</row>
    <row r="250" spans="1:68" s="92" customFormat="1">
      <c r="A250" s="174">
        <f>IF(F247:F250="","", COUNTA($F$9:F250))</f>
        <v>138</v>
      </c>
      <c r="B250" s="89" t="s">
        <v>285</v>
      </c>
      <c r="C250" s="89" t="s">
        <v>285</v>
      </c>
      <c r="D250" s="180" t="s">
        <v>244</v>
      </c>
      <c r="E250" s="175">
        <v>59.18</v>
      </c>
      <c r="F250" s="9">
        <v>0.1</v>
      </c>
      <c r="G250" s="94">
        <f t="shared" ref="G250" si="342">E250+(F250*E250)</f>
        <v>65.097999999999999</v>
      </c>
      <c r="H250" s="129" t="s">
        <v>109</v>
      </c>
      <c r="I250" s="186">
        <v>418.43</v>
      </c>
      <c r="J250" s="187">
        <v>2257.41</v>
      </c>
      <c r="K250" s="141">
        <f t="shared" ref="K250" si="343">G250*I250</f>
        <v>27238.956139999998</v>
      </c>
      <c r="L250" s="142">
        <f t="shared" ref="L250" si="344">G250*J250</f>
        <v>146952.87617999999</v>
      </c>
      <c r="M250" s="130">
        <f t="shared" ref="M250" si="345">I250+J250</f>
        <v>2675.8399999999997</v>
      </c>
      <c r="N250" s="131">
        <f t="shared" ref="N250" si="346">K250+L250</f>
        <v>174191.83231999999</v>
      </c>
      <c r="O250" s="111"/>
      <c r="P250" s="20" t="s">
        <v>295</v>
      </c>
      <c r="Q250" s="20">
        <f t="shared" si="285"/>
        <v>0</v>
      </c>
      <c r="R250" s="20">
        <f t="shared" si="286"/>
        <v>174191.83231999999</v>
      </c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</row>
    <row r="251" spans="1:68" s="92" customFormat="1" ht="31">
      <c r="A251" s="174">
        <f>IF(F248:F251="","", COUNTA($F$9:F251))</f>
        <v>139</v>
      </c>
      <c r="B251" s="89" t="s">
        <v>285</v>
      </c>
      <c r="C251" s="89" t="s">
        <v>285</v>
      </c>
      <c r="D251" s="181" t="s">
        <v>245</v>
      </c>
      <c r="E251" s="175">
        <v>1</v>
      </c>
      <c r="F251" s="9">
        <v>0</v>
      </c>
      <c r="G251" s="94">
        <f t="shared" ref="G251:G252" si="347">E251+(F251*E251)</f>
        <v>1</v>
      </c>
      <c r="H251" s="129" t="s">
        <v>106</v>
      </c>
      <c r="I251" s="186">
        <v>2691.84</v>
      </c>
      <c r="J251" s="187">
        <v>9674.5300000000007</v>
      </c>
      <c r="K251" s="141">
        <f t="shared" ref="K251:K252" si="348">G251*I251</f>
        <v>2691.84</v>
      </c>
      <c r="L251" s="142">
        <f t="shared" ref="L251:L252" si="349">G251*J251</f>
        <v>9674.5300000000007</v>
      </c>
      <c r="M251" s="130">
        <f t="shared" ref="M251:M252" si="350">I251+J251</f>
        <v>12366.37</v>
      </c>
      <c r="N251" s="131">
        <f t="shared" ref="N251:N252" si="351">K251+L251</f>
        <v>12366.37</v>
      </c>
      <c r="O251" s="111"/>
      <c r="P251" s="20" t="s">
        <v>295</v>
      </c>
      <c r="Q251" s="20">
        <f t="shared" si="285"/>
        <v>0</v>
      </c>
      <c r="R251" s="20">
        <f t="shared" si="286"/>
        <v>12366.37</v>
      </c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</row>
    <row r="252" spans="1:68" s="92" customFormat="1">
      <c r="A252" s="174">
        <f>IF(F249:F252="","", COUNTA($F$9:F252))</f>
        <v>140</v>
      </c>
      <c r="B252" s="89" t="s">
        <v>285</v>
      </c>
      <c r="C252" s="89" t="s">
        <v>285</v>
      </c>
      <c r="D252" s="176" t="s">
        <v>236</v>
      </c>
      <c r="E252" s="175">
        <v>71.78</v>
      </c>
      <c r="F252" s="9">
        <v>0.1</v>
      </c>
      <c r="G252" s="94">
        <f t="shared" si="347"/>
        <v>78.957999999999998</v>
      </c>
      <c r="H252" s="129" t="s">
        <v>109</v>
      </c>
      <c r="I252" s="186">
        <v>220</v>
      </c>
      <c r="J252" s="187">
        <v>1257.46</v>
      </c>
      <c r="K252" s="141">
        <f t="shared" si="348"/>
        <v>17370.759999999998</v>
      </c>
      <c r="L252" s="142">
        <f t="shared" si="349"/>
        <v>99286.526679999995</v>
      </c>
      <c r="M252" s="130">
        <f t="shared" si="350"/>
        <v>1477.46</v>
      </c>
      <c r="N252" s="131">
        <f t="shared" si="351"/>
        <v>116657.28667999999</v>
      </c>
      <c r="O252" s="111"/>
      <c r="P252" s="20" t="s">
        <v>295</v>
      </c>
      <c r="Q252" s="20">
        <f t="shared" si="285"/>
        <v>0</v>
      </c>
      <c r="R252" s="20">
        <f t="shared" si="286"/>
        <v>116657.28667999999</v>
      </c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</row>
    <row r="253" spans="1:68" s="92" customFormat="1">
      <c r="A253" s="174">
        <f>IF(F250:F253="","", COUNTA($F$9:F253))</f>
        <v>141</v>
      </c>
      <c r="B253" s="89" t="s">
        <v>285</v>
      </c>
      <c r="C253" s="89" t="s">
        <v>285</v>
      </c>
      <c r="D253" s="176" t="s">
        <v>237</v>
      </c>
      <c r="E253" s="175">
        <v>8</v>
      </c>
      <c r="F253" s="9">
        <v>0</v>
      </c>
      <c r="G253" s="94">
        <f t="shared" ref="G253:G260" si="352">E253+(F253*E253)</f>
        <v>8</v>
      </c>
      <c r="H253" s="129" t="s">
        <v>106</v>
      </c>
      <c r="I253" s="186">
        <v>28.16</v>
      </c>
      <c r="J253" s="187">
        <v>74.52</v>
      </c>
      <c r="K253" s="141">
        <f t="shared" ref="K253:K260" si="353">G253*I253</f>
        <v>225.28</v>
      </c>
      <c r="L253" s="142">
        <f t="shared" ref="L253:L260" si="354">G253*J253</f>
        <v>596.16</v>
      </c>
      <c r="M253" s="130">
        <f t="shared" ref="M253:M260" si="355">I253+J253</f>
        <v>102.67999999999999</v>
      </c>
      <c r="N253" s="131">
        <f t="shared" ref="N253:N260" si="356">K253+L253</f>
        <v>821.43999999999994</v>
      </c>
      <c r="O253" s="111"/>
      <c r="P253" s="20" t="s">
        <v>295</v>
      </c>
      <c r="Q253" s="20">
        <f t="shared" si="285"/>
        <v>0</v>
      </c>
      <c r="R253" s="20">
        <f t="shared" si="286"/>
        <v>821.43999999999994</v>
      </c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</row>
    <row r="254" spans="1:68" s="92" customFormat="1">
      <c r="A254" s="174">
        <f>IF(F251:F254="","", COUNTA($F$9:F254))</f>
        <v>142</v>
      </c>
      <c r="B254" s="89" t="s">
        <v>285</v>
      </c>
      <c r="C254" s="89" t="s">
        <v>285</v>
      </c>
      <c r="D254" s="176" t="s">
        <v>238</v>
      </c>
      <c r="E254" s="175">
        <v>8</v>
      </c>
      <c r="F254" s="9">
        <v>0</v>
      </c>
      <c r="G254" s="94">
        <f t="shared" si="352"/>
        <v>8</v>
      </c>
      <c r="H254" s="129" t="s">
        <v>106</v>
      </c>
      <c r="I254" s="186">
        <v>21.87</v>
      </c>
      <c r="J254" s="187">
        <v>62.8</v>
      </c>
      <c r="K254" s="141">
        <f t="shared" si="353"/>
        <v>174.96</v>
      </c>
      <c r="L254" s="142">
        <f t="shared" si="354"/>
        <v>502.4</v>
      </c>
      <c r="M254" s="130">
        <f t="shared" si="355"/>
        <v>84.67</v>
      </c>
      <c r="N254" s="131">
        <f t="shared" si="356"/>
        <v>677.36</v>
      </c>
      <c r="O254" s="111"/>
      <c r="P254" s="20" t="s">
        <v>295</v>
      </c>
      <c r="Q254" s="20">
        <f t="shared" si="285"/>
        <v>0</v>
      </c>
      <c r="R254" s="20">
        <f t="shared" si="286"/>
        <v>677.36</v>
      </c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</row>
    <row r="255" spans="1:68" s="92" customFormat="1">
      <c r="A255" s="174">
        <f>IF(F252:F255="","", COUNTA($F$9:F255))</f>
        <v>143</v>
      </c>
      <c r="B255" s="89" t="s">
        <v>285</v>
      </c>
      <c r="C255" s="89" t="s">
        <v>285</v>
      </c>
      <c r="D255" s="176" t="s">
        <v>239</v>
      </c>
      <c r="E255" s="175">
        <v>8</v>
      </c>
      <c r="F255" s="9">
        <v>0</v>
      </c>
      <c r="G255" s="94">
        <f t="shared" si="352"/>
        <v>8</v>
      </c>
      <c r="H255" s="129" t="s">
        <v>106</v>
      </c>
      <c r="I255" s="186">
        <v>13.68</v>
      </c>
      <c r="J255" s="187">
        <v>35.21</v>
      </c>
      <c r="K255" s="141">
        <f t="shared" si="353"/>
        <v>109.44</v>
      </c>
      <c r="L255" s="142">
        <f t="shared" si="354"/>
        <v>281.68</v>
      </c>
      <c r="M255" s="130">
        <f t="shared" si="355"/>
        <v>48.89</v>
      </c>
      <c r="N255" s="131">
        <f t="shared" si="356"/>
        <v>391.12</v>
      </c>
      <c r="O255" s="111"/>
      <c r="P255" s="20" t="s">
        <v>295</v>
      </c>
      <c r="Q255" s="20">
        <f t="shared" si="285"/>
        <v>0</v>
      </c>
      <c r="R255" s="20">
        <f t="shared" si="286"/>
        <v>391.12</v>
      </c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</row>
    <row r="256" spans="1:68" s="92" customFormat="1">
      <c r="A256" s="174">
        <f>IF(F253:F256="","", COUNTA($F$9:F256))</f>
        <v>144</v>
      </c>
      <c r="B256" s="89" t="s">
        <v>285</v>
      </c>
      <c r="C256" s="89" t="s">
        <v>285</v>
      </c>
      <c r="D256" s="176" t="s">
        <v>240</v>
      </c>
      <c r="E256" s="175">
        <v>24</v>
      </c>
      <c r="F256" s="9">
        <v>0</v>
      </c>
      <c r="G256" s="94">
        <f t="shared" si="352"/>
        <v>24</v>
      </c>
      <c r="H256" s="129" t="s">
        <v>106</v>
      </c>
      <c r="I256" s="186">
        <v>12.23</v>
      </c>
      <c r="J256" s="187">
        <v>31.09</v>
      </c>
      <c r="K256" s="141">
        <f t="shared" si="353"/>
        <v>293.52</v>
      </c>
      <c r="L256" s="142">
        <f t="shared" si="354"/>
        <v>746.16</v>
      </c>
      <c r="M256" s="130">
        <f t="shared" si="355"/>
        <v>43.32</v>
      </c>
      <c r="N256" s="131">
        <f t="shared" si="356"/>
        <v>1039.6799999999998</v>
      </c>
      <c r="O256" s="111"/>
      <c r="P256" s="20" t="s">
        <v>295</v>
      </c>
      <c r="Q256" s="20">
        <f t="shared" si="285"/>
        <v>0</v>
      </c>
      <c r="R256" s="20">
        <f t="shared" si="286"/>
        <v>1039.6799999999998</v>
      </c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</row>
    <row r="257" spans="1:68" s="92" customFormat="1">
      <c r="A257" s="174">
        <f>IF(F254:F257="","", COUNTA($F$9:F257))</f>
        <v>145</v>
      </c>
      <c r="B257" s="89" t="s">
        <v>285</v>
      </c>
      <c r="C257" s="89" t="s">
        <v>285</v>
      </c>
      <c r="D257" s="176" t="s">
        <v>241</v>
      </c>
      <c r="E257" s="175">
        <v>8</v>
      </c>
      <c r="F257" s="9">
        <v>0</v>
      </c>
      <c r="G257" s="94">
        <f t="shared" si="352"/>
        <v>8</v>
      </c>
      <c r="H257" s="129" t="s">
        <v>106</v>
      </c>
      <c r="I257" s="186">
        <v>11.75</v>
      </c>
      <c r="J257" s="187">
        <v>21.73</v>
      </c>
      <c r="K257" s="141">
        <f t="shared" si="353"/>
        <v>94</v>
      </c>
      <c r="L257" s="142">
        <f t="shared" si="354"/>
        <v>173.84</v>
      </c>
      <c r="M257" s="130">
        <f t="shared" si="355"/>
        <v>33.480000000000004</v>
      </c>
      <c r="N257" s="131">
        <f t="shared" si="356"/>
        <v>267.84000000000003</v>
      </c>
      <c r="O257" s="111"/>
      <c r="P257" s="20" t="s">
        <v>295</v>
      </c>
      <c r="Q257" s="20">
        <f t="shared" si="285"/>
        <v>0</v>
      </c>
      <c r="R257" s="20">
        <f t="shared" si="286"/>
        <v>267.84000000000003</v>
      </c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</row>
    <row r="258" spans="1:68" s="92" customFormat="1">
      <c r="A258" s="174">
        <f>IF(F255:F258="","", COUNTA($F$9:F258))</f>
        <v>146</v>
      </c>
      <c r="B258" s="89" t="s">
        <v>285</v>
      </c>
      <c r="C258" s="89" t="s">
        <v>285</v>
      </c>
      <c r="D258" s="176" t="s">
        <v>242</v>
      </c>
      <c r="E258" s="175">
        <v>12</v>
      </c>
      <c r="F258" s="9">
        <v>0</v>
      </c>
      <c r="G258" s="94">
        <f t="shared" si="352"/>
        <v>12</v>
      </c>
      <c r="H258" s="129" t="s">
        <v>106</v>
      </c>
      <c r="I258" s="186">
        <v>26.59</v>
      </c>
      <c r="J258" s="187">
        <v>76.28</v>
      </c>
      <c r="K258" s="141">
        <f t="shared" si="353"/>
        <v>319.08</v>
      </c>
      <c r="L258" s="142">
        <f t="shared" si="354"/>
        <v>915.36</v>
      </c>
      <c r="M258" s="130">
        <f t="shared" si="355"/>
        <v>102.87</v>
      </c>
      <c r="N258" s="131">
        <f t="shared" si="356"/>
        <v>1234.44</v>
      </c>
      <c r="O258" s="111"/>
      <c r="P258" s="20" t="s">
        <v>295</v>
      </c>
      <c r="Q258" s="20">
        <f t="shared" si="285"/>
        <v>0</v>
      </c>
      <c r="R258" s="20">
        <f t="shared" si="286"/>
        <v>1234.44</v>
      </c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</row>
    <row r="259" spans="1:68" s="92" customFormat="1">
      <c r="A259" s="174">
        <f>IF(F256:F259="","", COUNTA($F$9:F259))</f>
        <v>147</v>
      </c>
      <c r="B259" s="89" t="s">
        <v>285</v>
      </c>
      <c r="C259" s="89" t="s">
        <v>285</v>
      </c>
      <c r="D259" s="176" t="s">
        <v>246</v>
      </c>
      <c r="E259" s="175">
        <v>1</v>
      </c>
      <c r="F259" s="9">
        <v>0</v>
      </c>
      <c r="G259" s="94">
        <f t="shared" si="352"/>
        <v>1</v>
      </c>
      <c r="H259" s="129" t="s">
        <v>106</v>
      </c>
      <c r="I259" s="186">
        <v>145</v>
      </c>
      <c r="J259" s="187">
        <v>309.42</v>
      </c>
      <c r="K259" s="141">
        <f t="shared" si="353"/>
        <v>145</v>
      </c>
      <c r="L259" s="142">
        <f t="shared" si="354"/>
        <v>309.42</v>
      </c>
      <c r="M259" s="130">
        <f t="shared" si="355"/>
        <v>454.42</v>
      </c>
      <c r="N259" s="131">
        <f t="shared" si="356"/>
        <v>454.42</v>
      </c>
      <c r="O259" s="111"/>
      <c r="P259" s="20" t="s">
        <v>295</v>
      </c>
      <c r="Q259" s="20">
        <f t="shared" si="285"/>
        <v>0</v>
      </c>
      <c r="R259" s="20">
        <f t="shared" si="286"/>
        <v>454.42</v>
      </c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</row>
    <row r="260" spans="1:68" s="92" customFormat="1">
      <c r="A260" s="174">
        <f>IF(F257:F260="","", COUNTA($F$9:F260))</f>
        <v>148</v>
      </c>
      <c r="B260" s="89" t="s">
        <v>285</v>
      </c>
      <c r="C260" s="89" t="s">
        <v>285</v>
      </c>
      <c r="D260" s="176" t="s">
        <v>247</v>
      </c>
      <c r="E260" s="175">
        <v>1</v>
      </c>
      <c r="F260" s="9">
        <v>0</v>
      </c>
      <c r="G260" s="94">
        <f t="shared" si="352"/>
        <v>1</v>
      </c>
      <c r="H260" s="129" t="s">
        <v>106</v>
      </c>
      <c r="I260" s="186">
        <v>550</v>
      </c>
      <c r="J260" s="187">
        <v>2500</v>
      </c>
      <c r="K260" s="141">
        <f t="shared" si="353"/>
        <v>550</v>
      </c>
      <c r="L260" s="142">
        <f t="shared" si="354"/>
        <v>2500</v>
      </c>
      <c r="M260" s="130">
        <f t="shared" si="355"/>
        <v>3050</v>
      </c>
      <c r="N260" s="131">
        <f t="shared" si="356"/>
        <v>3050</v>
      </c>
      <c r="O260" s="111"/>
      <c r="P260" s="20" t="s">
        <v>295</v>
      </c>
      <c r="Q260" s="20">
        <f t="shared" si="285"/>
        <v>0</v>
      </c>
      <c r="R260" s="20">
        <f t="shared" si="286"/>
        <v>3050</v>
      </c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</row>
    <row r="261" spans="1:68" s="92" customFormat="1" ht="16" thickBot="1">
      <c r="A261" s="174" t="str">
        <f>IF(F258:F261="","", COUNTA($F$9:F261))</f>
        <v/>
      </c>
      <c r="B261" s="89"/>
      <c r="C261" s="89"/>
      <c r="D261" s="137"/>
      <c r="E261" s="140"/>
      <c r="F261" s="9"/>
      <c r="G261" s="94"/>
      <c r="H261" s="129"/>
      <c r="I261" s="186"/>
      <c r="J261" s="187"/>
      <c r="K261" s="141"/>
      <c r="L261" s="142"/>
      <c r="M261" s="130"/>
      <c r="N261" s="131"/>
      <c r="O261" s="111"/>
      <c r="P261" s="20"/>
      <c r="Q261" s="20">
        <f t="shared" si="285"/>
        <v>0</v>
      </c>
      <c r="R261" s="20">
        <f t="shared" si="286"/>
        <v>0</v>
      </c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</row>
    <row r="262" spans="1:68" ht="16" thickBot="1">
      <c r="A262" s="174" t="str">
        <f>IF(F259:F262="","", COUNTA($F$9:F262))</f>
        <v/>
      </c>
      <c r="B262" s="8"/>
      <c r="C262" s="73"/>
      <c r="D262" s="10" t="s">
        <v>73</v>
      </c>
      <c r="E262" s="11"/>
      <c r="F262" s="12"/>
      <c r="G262" s="12"/>
      <c r="H262" s="13"/>
      <c r="I262" s="188"/>
      <c r="J262" s="188"/>
      <c r="K262" s="102">
        <f>SUM(K240:K261)</f>
        <v>53134.126139999993</v>
      </c>
      <c r="L262" s="102">
        <f>SUM(L240:L261)</f>
        <v>282520.52857999993</v>
      </c>
      <c r="M262" s="102"/>
      <c r="N262" s="103"/>
      <c r="O262" s="104">
        <f>SUM(N240:N261)</f>
        <v>335654.65471999993</v>
      </c>
      <c r="P262" s="20"/>
      <c r="Q262" s="20">
        <f t="shared" si="285"/>
        <v>0</v>
      </c>
      <c r="R262" s="20">
        <f t="shared" si="286"/>
        <v>0</v>
      </c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</row>
    <row r="263" spans="1:68">
      <c r="A263" s="174" t="str">
        <f>IF(F260:F263="","", COUNTA($F$9:F263))</f>
        <v/>
      </c>
      <c r="B263" s="14"/>
      <c r="C263" s="74"/>
      <c r="D263" s="15"/>
      <c r="E263" s="16"/>
      <c r="F263" s="17"/>
      <c r="G263" s="18"/>
      <c r="H263" s="19"/>
      <c r="I263" s="189"/>
      <c r="J263" s="189"/>
      <c r="K263" s="21"/>
      <c r="L263" s="21"/>
      <c r="M263" s="21"/>
      <c r="N263" s="33"/>
      <c r="O263" s="105"/>
      <c r="P263" s="20"/>
      <c r="Q263" s="20">
        <f t="shared" si="285"/>
        <v>0</v>
      </c>
      <c r="R263" s="20">
        <f t="shared" si="286"/>
        <v>0</v>
      </c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</row>
    <row r="264" spans="1:68">
      <c r="A264" s="174" t="str">
        <f>IF(F261:F264="","", COUNTA($F$9:F264))</f>
        <v/>
      </c>
      <c r="B264" s="113"/>
      <c r="C264" s="169" t="s">
        <v>74</v>
      </c>
      <c r="D264" s="170" t="s">
        <v>291</v>
      </c>
      <c r="E264" s="171"/>
      <c r="F264" s="172"/>
      <c r="G264" s="94"/>
      <c r="H264" s="129"/>
      <c r="I264" s="186"/>
      <c r="J264" s="186"/>
      <c r="K264" s="156"/>
      <c r="L264" s="156"/>
      <c r="M264" s="156"/>
      <c r="N264" s="157"/>
      <c r="O264" s="173"/>
      <c r="P264" s="20"/>
      <c r="Q264" s="20">
        <f t="shared" si="285"/>
        <v>0</v>
      </c>
      <c r="R264" s="20">
        <f t="shared" si="286"/>
        <v>0</v>
      </c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</row>
    <row r="265" spans="1:68" s="92" customFormat="1">
      <c r="A265" s="174" t="str">
        <f>IF(F262:F265="","", COUNTA($F$9:F265))</f>
        <v/>
      </c>
      <c r="B265" s="89"/>
      <c r="C265" s="89"/>
      <c r="D265" s="138"/>
      <c r="E265" s="175"/>
      <c r="F265" s="175"/>
      <c r="G265" s="94"/>
      <c r="H265" s="129"/>
      <c r="I265" s="186"/>
      <c r="J265" s="187"/>
      <c r="K265" s="141"/>
      <c r="L265" s="142"/>
      <c r="M265" s="130"/>
      <c r="N265" s="131"/>
      <c r="O265" s="111"/>
      <c r="P265" s="20"/>
      <c r="Q265" s="20">
        <f t="shared" si="285"/>
        <v>0</v>
      </c>
      <c r="R265" s="20">
        <f t="shared" si="286"/>
        <v>0</v>
      </c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</row>
    <row r="266" spans="1:68" s="92" customFormat="1">
      <c r="A266" s="174"/>
      <c r="B266" s="89"/>
      <c r="C266" s="89"/>
      <c r="D266" s="180" t="s">
        <v>287</v>
      </c>
      <c r="E266" s="175">
        <v>1</v>
      </c>
      <c r="F266" s="9"/>
      <c r="G266" s="94"/>
      <c r="H266" s="129"/>
      <c r="I266" s="186"/>
      <c r="J266" s="187"/>
      <c r="K266" s="141"/>
      <c r="L266" s="142"/>
      <c r="M266" s="130">
        <v>4750</v>
      </c>
      <c r="N266" s="131">
        <f>M266</f>
        <v>4750</v>
      </c>
      <c r="O266" s="111"/>
      <c r="P266" s="20" t="s">
        <v>296</v>
      </c>
      <c r="Q266" s="210">
        <f>N266*0.3</f>
        <v>1425</v>
      </c>
      <c r="R266" s="211">
        <f>N266*0.7</f>
        <v>3325</v>
      </c>
      <c r="S266" s="20"/>
      <c r="T266" s="194" t="s">
        <v>299</v>
      </c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</row>
    <row r="267" spans="1:68" s="92" customFormat="1">
      <c r="A267" s="174"/>
      <c r="B267" s="89"/>
      <c r="C267" s="89"/>
      <c r="D267" s="180" t="s">
        <v>288</v>
      </c>
      <c r="E267" s="175">
        <v>1</v>
      </c>
      <c r="F267" s="9"/>
      <c r="G267" s="94"/>
      <c r="H267" s="129"/>
      <c r="I267" s="186"/>
      <c r="J267" s="187"/>
      <c r="K267" s="141"/>
      <c r="L267" s="142"/>
      <c r="M267" s="130">
        <v>5758</v>
      </c>
      <c r="N267" s="131">
        <v>5758</v>
      </c>
      <c r="O267" s="111"/>
      <c r="P267" s="20" t="s">
        <v>296</v>
      </c>
      <c r="Q267" s="210">
        <f t="shared" ref="Q267:Q269" si="357">N267*0.3</f>
        <v>1727.3999999999999</v>
      </c>
      <c r="R267" s="211">
        <f t="shared" ref="R267:R269" si="358">N267*0.7</f>
        <v>4030.6</v>
      </c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</row>
    <row r="268" spans="1:68" s="92" customFormat="1">
      <c r="A268" s="174"/>
      <c r="B268" s="89"/>
      <c r="C268" s="89"/>
      <c r="D268" s="180" t="s">
        <v>289</v>
      </c>
      <c r="E268" s="175">
        <v>1</v>
      </c>
      <c r="F268" s="9"/>
      <c r="G268" s="94"/>
      <c r="H268" s="129"/>
      <c r="I268" s="186"/>
      <c r="J268" s="187"/>
      <c r="K268" s="141"/>
      <c r="L268" s="142"/>
      <c r="M268" s="130">
        <v>5559.21</v>
      </c>
      <c r="N268" s="131">
        <f>M268</f>
        <v>5559.21</v>
      </c>
      <c r="O268" s="111"/>
      <c r="P268" s="20" t="s">
        <v>296</v>
      </c>
      <c r="Q268" s="210">
        <f t="shared" si="357"/>
        <v>1667.7629999999999</v>
      </c>
      <c r="R268" s="211">
        <f t="shared" si="358"/>
        <v>3891.4469999999997</v>
      </c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</row>
    <row r="269" spans="1:68" s="92" customFormat="1">
      <c r="A269" s="174"/>
      <c r="B269" s="89"/>
      <c r="C269" s="89"/>
      <c r="D269" s="180" t="s">
        <v>292</v>
      </c>
      <c r="E269" s="175">
        <v>1</v>
      </c>
      <c r="F269" s="9"/>
      <c r="G269" s="94"/>
      <c r="H269" s="129"/>
      <c r="I269" s="186"/>
      <c r="J269" s="187"/>
      <c r="K269" s="141"/>
      <c r="L269" s="142"/>
      <c r="M269" s="130">
        <v>14800</v>
      </c>
      <c r="N269" s="131">
        <v>14800</v>
      </c>
      <c r="O269" s="111"/>
      <c r="P269" s="20" t="s">
        <v>296</v>
      </c>
      <c r="Q269" s="210">
        <f t="shared" si="357"/>
        <v>4440</v>
      </c>
      <c r="R269" s="211">
        <f t="shared" si="358"/>
        <v>10360</v>
      </c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</row>
    <row r="270" spans="1:68" s="92" customFormat="1">
      <c r="A270" s="174"/>
      <c r="B270" s="89"/>
      <c r="C270" s="89"/>
      <c r="D270" s="176"/>
      <c r="E270" s="175"/>
      <c r="F270" s="9"/>
      <c r="G270" s="94"/>
      <c r="H270" s="129"/>
      <c r="I270" s="186"/>
      <c r="J270" s="187"/>
      <c r="K270" s="141"/>
      <c r="L270" s="142"/>
      <c r="M270" s="130"/>
      <c r="N270" s="131"/>
      <c r="O270" s="111"/>
      <c r="P270" s="20"/>
      <c r="Q270" s="20">
        <f t="shared" si="285"/>
        <v>0</v>
      </c>
      <c r="R270" s="20">
        <f t="shared" si="286"/>
        <v>0</v>
      </c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</row>
    <row r="271" spans="1:68" s="92" customFormat="1">
      <c r="A271" s="174"/>
      <c r="B271" s="89"/>
      <c r="C271" s="89"/>
      <c r="D271" s="176"/>
      <c r="E271" s="175"/>
      <c r="F271" s="9"/>
      <c r="G271" s="94"/>
      <c r="H271" s="129"/>
      <c r="I271" s="186"/>
      <c r="J271" s="187"/>
      <c r="K271" s="141"/>
      <c r="L271" s="142"/>
      <c r="M271" s="130"/>
      <c r="N271" s="131"/>
      <c r="O271" s="111"/>
      <c r="P271" s="20"/>
      <c r="Q271" s="20">
        <f t="shared" si="285"/>
        <v>0</v>
      </c>
      <c r="R271" s="20">
        <f t="shared" si="286"/>
        <v>0</v>
      </c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</row>
    <row r="272" spans="1:68" s="92" customFormat="1" ht="16" thickBot="1">
      <c r="A272" s="174"/>
      <c r="B272" s="89"/>
      <c r="C272" s="89"/>
      <c r="D272" s="180"/>
      <c r="E272" s="175"/>
      <c r="F272" s="9"/>
      <c r="G272" s="94"/>
      <c r="H272" s="129"/>
      <c r="I272" s="186"/>
      <c r="J272" s="187"/>
      <c r="K272" s="141"/>
      <c r="L272" s="142"/>
      <c r="M272" s="130"/>
      <c r="N272" s="131"/>
      <c r="O272" s="111"/>
      <c r="P272" s="20"/>
      <c r="Q272" s="20">
        <f t="shared" si="285"/>
        <v>0</v>
      </c>
      <c r="R272" s="20">
        <f t="shared" si="286"/>
        <v>0</v>
      </c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</row>
    <row r="273" spans="1:68" ht="16" thickBot="1">
      <c r="A273" s="174"/>
      <c r="B273" s="89"/>
      <c r="C273" s="89"/>
      <c r="D273" s="10"/>
      <c r="E273" s="11"/>
      <c r="F273" s="12"/>
      <c r="G273" s="12"/>
      <c r="H273" s="13"/>
      <c r="I273" s="188"/>
      <c r="J273" s="188"/>
      <c r="K273" s="102"/>
      <c r="L273" s="102"/>
      <c r="M273" s="102"/>
      <c r="N273" s="103"/>
      <c r="O273" s="104">
        <f>N266+N267+N268+N269</f>
        <v>30867.21</v>
      </c>
      <c r="P273" s="20"/>
      <c r="Q273" s="20">
        <f t="shared" si="285"/>
        <v>0</v>
      </c>
      <c r="R273" s="20">
        <f t="shared" si="286"/>
        <v>0</v>
      </c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</row>
    <row r="274" spans="1:68">
      <c r="A274" s="174" t="str">
        <f>IF(F271:F274="","", COUNTA($F$9:F274))</f>
        <v/>
      </c>
      <c r="B274" s="14"/>
      <c r="C274" s="74"/>
      <c r="D274" s="15"/>
      <c r="E274" s="16"/>
      <c r="F274" s="17"/>
      <c r="G274" s="18"/>
      <c r="H274" s="19"/>
      <c r="I274" s="189"/>
      <c r="J274" s="189"/>
      <c r="K274" s="21"/>
      <c r="L274" s="21"/>
      <c r="M274" s="21"/>
      <c r="N274" s="33"/>
      <c r="O274" s="105"/>
      <c r="P274" s="20"/>
      <c r="Q274" s="20">
        <f t="shared" si="285"/>
        <v>0</v>
      </c>
      <c r="R274" s="20">
        <f t="shared" si="286"/>
        <v>0</v>
      </c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</row>
    <row r="275" spans="1:68">
      <c r="A275" s="174" t="str">
        <f>IF(F272:F275="","", COUNTA($F$9:F275))</f>
        <v/>
      </c>
      <c r="B275" s="113"/>
      <c r="C275" s="169" t="s">
        <v>95</v>
      </c>
      <c r="D275" s="170" t="s">
        <v>96</v>
      </c>
      <c r="E275" s="171"/>
      <c r="F275" s="172"/>
      <c r="G275" s="94"/>
      <c r="H275" s="129"/>
      <c r="I275" s="186"/>
      <c r="J275" s="186"/>
      <c r="K275" s="156"/>
      <c r="L275" s="156"/>
      <c r="M275" s="156"/>
      <c r="N275" s="157"/>
      <c r="O275" s="173"/>
      <c r="P275" s="20"/>
      <c r="Q275" s="20">
        <f t="shared" si="285"/>
        <v>0</v>
      </c>
      <c r="R275" s="20">
        <f t="shared" si="286"/>
        <v>0</v>
      </c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</row>
    <row r="276" spans="1:68" s="92" customFormat="1">
      <c r="A276" s="174" t="str">
        <f>IF(F273:F276="","", COUNTA($F$9:F276))</f>
        <v/>
      </c>
      <c r="B276" s="89"/>
      <c r="C276" s="89"/>
      <c r="D276" s="138" t="s">
        <v>103</v>
      </c>
      <c r="E276" s="175"/>
      <c r="F276" s="175"/>
      <c r="G276" s="94"/>
      <c r="H276" s="129"/>
      <c r="I276" s="186"/>
      <c r="J276" s="187"/>
      <c r="K276" s="141"/>
      <c r="L276" s="142"/>
      <c r="M276" s="130"/>
      <c r="N276" s="131"/>
      <c r="O276" s="111"/>
      <c r="P276" s="20"/>
      <c r="Q276" s="20">
        <f t="shared" si="285"/>
        <v>0</v>
      </c>
      <c r="R276" s="20">
        <f t="shared" si="286"/>
        <v>0</v>
      </c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</row>
    <row r="277" spans="1:68" s="92" customFormat="1">
      <c r="A277" s="174" t="str">
        <f>IF(F274:F277="","", COUNTA($F$9:F277))</f>
        <v/>
      </c>
      <c r="B277" s="89"/>
      <c r="C277" s="89"/>
      <c r="D277" s="138" t="s">
        <v>248</v>
      </c>
      <c r="E277" s="175"/>
      <c r="F277" s="175"/>
      <c r="G277" s="94"/>
      <c r="H277" s="129"/>
      <c r="I277" s="186"/>
      <c r="J277" s="187"/>
      <c r="K277" s="141"/>
      <c r="L277" s="142"/>
      <c r="M277" s="130"/>
      <c r="N277" s="131"/>
      <c r="O277" s="111"/>
      <c r="P277" s="20"/>
      <c r="Q277" s="20">
        <f t="shared" si="285"/>
        <v>0</v>
      </c>
      <c r="R277" s="20">
        <f t="shared" si="286"/>
        <v>0</v>
      </c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</row>
    <row r="278" spans="1:68" s="92" customFormat="1">
      <c r="A278" s="174">
        <f>IF(F275:F278="","", COUNTA($F$9:F278))</f>
        <v>149</v>
      </c>
      <c r="B278" s="89" t="s">
        <v>285</v>
      </c>
      <c r="C278" s="89" t="s">
        <v>285</v>
      </c>
      <c r="D278" s="176" t="s">
        <v>249</v>
      </c>
      <c r="E278" s="175">
        <v>31.95</v>
      </c>
      <c r="F278" s="9">
        <v>0.1</v>
      </c>
      <c r="G278" s="94">
        <f t="shared" ref="G278" si="359">E278+(F278*E278)</f>
        <v>35.144999999999996</v>
      </c>
      <c r="H278" s="129" t="s">
        <v>114</v>
      </c>
      <c r="I278" s="186">
        <v>17.579999999999998</v>
      </c>
      <c r="J278" s="187">
        <v>74.290000000000006</v>
      </c>
      <c r="K278" s="141">
        <f t="shared" ref="K278" si="360">G278*I278</f>
        <v>617.84909999999991</v>
      </c>
      <c r="L278" s="142">
        <f t="shared" ref="L278" si="361">G278*J278</f>
        <v>2610.9220500000001</v>
      </c>
      <c r="M278" s="130">
        <f t="shared" ref="M278" si="362">I278+J278</f>
        <v>91.87</v>
      </c>
      <c r="N278" s="131">
        <f t="shared" ref="N278" si="363">K278+L278</f>
        <v>3228.77115</v>
      </c>
      <c r="O278" s="111"/>
      <c r="P278" s="20" t="s">
        <v>294</v>
      </c>
      <c r="Q278" s="20">
        <f t="shared" ref="Q278:Q341" si="364">IF(P278="A",N278,0)</f>
        <v>3228.77115</v>
      </c>
      <c r="R278" s="20">
        <f t="shared" ref="R278:R341" si="365">IF($P278="N",$N278,0)</f>
        <v>0</v>
      </c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</row>
    <row r="279" spans="1:68" s="92" customFormat="1">
      <c r="A279" s="174" t="str">
        <f>IF(F276:F279="","", COUNTA($F$9:F279))</f>
        <v/>
      </c>
      <c r="B279" s="89"/>
      <c r="C279" s="89"/>
      <c r="D279" s="138" t="s">
        <v>250</v>
      </c>
      <c r="E279" s="175"/>
      <c r="F279" s="175"/>
      <c r="G279" s="94"/>
      <c r="H279" s="129"/>
      <c r="I279" s="186"/>
      <c r="J279" s="187"/>
      <c r="K279" s="141"/>
      <c r="L279" s="142"/>
      <c r="M279" s="130"/>
      <c r="N279" s="131"/>
      <c r="O279" s="111"/>
      <c r="P279" s="20" t="s">
        <v>294</v>
      </c>
      <c r="Q279" s="20">
        <f t="shared" si="364"/>
        <v>0</v>
      </c>
      <c r="R279" s="20">
        <f t="shared" si="365"/>
        <v>0</v>
      </c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</row>
    <row r="280" spans="1:68" s="92" customFormat="1">
      <c r="A280" s="174">
        <f>IF(F277:F280="","", COUNTA($F$9:F280))</f>
        <v>150</v>
      </c>
      <c r="B280" s="89" t="s">
        <v>285</v>
      </c>
      <c r="C280" s="89" t="s">
        <v>285</v>
      </c>
      <c r="D280" s="176" t="s">
        <v>251</v>
      </c>
      <c r="E280" s="175">
        <v>15.88</v>
      </c>
      <c r="F280" s="9">
        <v>0.1</v>
      </c>
      <c r="G280" s="94">
        <f t="shared" ref="G280" si="366">E280+(F280*E280)</f>
        <v>17.468</v>
      </c>
      <c r="H280" s="129" t="s">
        <v>109</v>
      </c>
      <c r="I280" s="186">
        <v>7.21</v>
      </c>
      <c r="J280" s="187">
        <v>23.67</v>
      </c>
      <c r="K280" s="141">
        <f t="shared" ref="K280" si="367">G280*I280</f>
        <v>125.94428000000001</v>
      </c>
      <c r="L280" s="142">
        <f t="shared" ref="L280" si="368">G280*J280</f>
        <v>413.46756000000005</v>
      </c>
      <c r="M280" s="130">
        <f t="shared" ref="M280" si="369">I280+J280</f>
        <v>30.880000000000003</v>
      </c>
      <c r="N280" s="131">
        <f t="shared" ref="N280" si="370">K280+L280</f>
        <v>539.4118400000001</v>
      </c>
      <c r="O280" s="111"/>
      <c r="P280" s="20" t="s">
        <v>294</v>
      </c>
      <c r="Q280" s="20">
        <f t="shared" si="364"/>
        <v>539.4118400000001</v>
      </c>
      <c r="R280" s="20">
        <f t="shared" si="365"/>
        <v>0</v>
      </c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</row>
    <row r="281" spans="1:68" s="92" customFormat="1">
      <c r="A281" s="174" t="str">
        <f>IF(F278:F281="","", COUNTA($F$9:F281))</f>
        <v/>
      </c>
      <c r="B281" s="89"/>
      <c r="C281" s="89"/>
      <c r="D281" s="138" t="s">
        <v>132</v>
      </c>
      <c r="E281" s="175"/>
      <c r="F281" s="175"/>
      <c r="G281" s="94"/>
      <c r="H281" s="129"/>
      <c r="I281" s="186"/>
      <c r="J281" s="187"/>
      <c r="K281" s="141"/>
      <c r="L281" s="142"/>
      <c r="M281" s="130"/>
      <c r="N281" s="131"/>
      <c r="O281" s="111"/>
      <c r="P281" s="20" t="s">
        <v>294</v>
      </c>
      <c r="Q281" s="20">
        <f t="shared" si="364"/>
        <v>0</v>
      </c>
      <c r="R281" s="20">
        <f t="shared" si="365"/>
        <v>0</v>
      </c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</row>
    <row r="282" spans="1:68" s="92" customFormat="1">
      <c r="A282" s="174" t="str">
        <f>IF(F279:F282="","", COUNTA($F$9:F282))</f>
        <v/>
      </c>
      <c r="B282" s="89"/>
      <c r="C282" s="89"/>
      <c r="D282" s="138" t="s">
        <v>248</v>
      </c>
      <c r="E282" s="175"/>
      <c r="F282" s="175"/>
      <c r="G282" s="94"/>
      <c r="H282" s="129"/>
      <c r="I282" s="186"/>
      <c r="J282" s="187"/>
      <c r="K282" s="141"/>
      <c r="L282" s="142"/>
      <c r="M282" s="130"/>
      <c r="N282" s="131"/>
      <c r="O282" s="111"/>
      <c r="P282" s="20" t="s">
        <v>294</v>
      </c>
      <c r="Q282" s="20">
        <f t="shared" si="364"/>
        <v>0</v>
      </c>
      <c r="R282" s="20">
        <f t="shared" si="365"/>
        <v>0</v>
      </c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</row>
    <row r="283" spans="1:68" s="92" customFormat="1">
      <c r="A283" s="174">
        <f>IF(F280:F283="","", COUNTA($F$9:F283))</f>
        <v>151</v>
      </c>
      <c r="B283" s="89" t="s">
        <v>285</v>
      </c>
      <c r="C283" s="89" t="s">
        <v>285</v>
      </c>
      <c r="D283" s="176" t="s">
        <v>249</v>
      </c>
      <c r="E283" s="175">
        <v>81.39</v>
      </c>
      <c r="F283" s="9">
        <v>0.1</v>
      </c>
      <c r="G283" s="94">
        <f t="shared" ref="G283" si="371">E283+(F283*E283)</f>
        <v>89.528999999999996</v>
      </c>
      <c r="H283" s="129" t="s">
        <v>114</v>
      </c>
      <c r="I283" s="186">
        <v>17.579999999999998</v>
      </c>
      <c r="J283" s="187">
        <v>74.290000000000006</v>
      </c>
      <c r="K283" s="141">
        <f t="shared" ref="K283" si="372">G283*I283</f>
        <v>1573.9198199999998</v>
      </c>
      <c r="L283" s="142">
        <f t="shared" ref="L283" si="373">G283*J283</f>
        <v>6651.10941</v>
      </c>
      <c r="M283" s="130">
        <f t="shared" ref="M283" si="374">I283+J283</f>
        <v>91.87</v>
      </c>
      <c r="N283" s="131">
        <f t="shared" ref="N283" si="375">K283+L283</f>
        <v>8225.0292300000001</v>
      </c>
      <c r="O283" s="111"/>
      <c r="P283" s="20" t="s">
        <v>294</v>
      </c>
      <c r="Q283" s="20">
        <f t="shared" si="364"/>
        <v>8225.0292300000001</v>
      </c>
      <c r="R283" s="20">
        <f t="shared" si="365"/>
        <v>0</v>
      </c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</row>
    <row r="284" spans="1:68" s="92" customFormat="1">
      <c r="A284" s="174" t="str">
        <f>IF(F281:F284="","", COUNTA($F$9:F284))</f>
        <v/>
      </c>
      <c r="B284" s="89"/>
      <c r="C284" s="89"/>
      <c r="D284" s="138" t="s">
        <v>250</v>
      </c>
      <c r="E284" s="175"/>
      <c r="F284" s="175"/>
      <c r="G284" s="94"/>
      <c r="H284" s="129"/>
      <c r="I284" s="186"/>
      <c r="J284" s="187"/>
      <c r="K284" s="141"/>
      <c r="L284" s="142"/>
      <c r="M284" s="130"/>
      <c r="N284" s="131"/>
      <c r="O284" s="111"/>
      <c r="P284" s="20" t="s">
        <v>294</v>
      </c>
      <c r="Q284" s="20">
        <f t="shared" si="364"/>
        <v>0</v>
      </c>
      <c r="R284" s="20">
        <f t="shared" si="365"/>
        <v>0</v>
      </c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</row>
    <row r="285" spans="1:68" s="92" customFormat="1">
      <c r="A285" s="174">
        <f>IF(F282:F285="","", COUNTA($F$9:F285))</f>
        <v>152</v>
      </c>
      <c r="B285" s="89" t="s">
        <v>285</v>
      </c>
      <c r="C285" s="89" t="s">
        <v>285</v>
      </c>
      <c r="D285" s="176" t="s">
        <v>251</v>
      </c>
      <c r="E285" s="175">
        <v>39.89</v>
      </c>
      <c r="F285" s="9">
        <v>0.1</v>
      </c>
      <c r="G285" s="94">
        <f t="shared" ref="G285" si="376">E285+(F285*E285)</f>
        <v>43.878999999999998</v>
      </c>
      <c r="H285" s="129" t="s">
        <v>109</v>
      </c>
      <c r="I285" s="186">
        <v>7.21</v>
      </c>
      <c r="J285" s="187">
        <v>23.67</v>
      </c>
      <c r="K285" s="141">
        <f t="shared" ref="K285" si="377">G285*I285</f>
        <v>316.36759000000001</v>
      </c>
      <c r="L285" s="142">
        <f t="shared" ref="L285" si="378">G285*J285</f>
        <v>1038.6159299999999</v>
      </c>
      <c r="M285" s="130">
        <f t="shared" ref="M285" si="379">I285+J285</f>
        <v>30.880000000000003</v>
      </c>
      <c r="N285" s="131">
        <f t="shared" ref="N285" si="380">K285+L285</f>
        <v>1354.98352</v>
      </c>
      <c r="O285" s="111"/>
      <c r="P285" s="20" t="s">
        <v>294</v>
      </c>
      <c r="Q285" s="20">
        <f t="shared" si="364"/>
        <v>1354.98352</v>
      </c>
      <c r="R285" s="20">
        <f t="shared" si="365"/>
        <v>0</v>
      </c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</row>
    <row r="286" spans="1:68" s="92" customFormat="1" ht="16" thickBot="1">
      <c r="A286" s="174" t="str">
        <f>IF(F283:F286="","", COUNTA($F$9:F286))</f>
        <v/>
      </c>
      <c r="B286" s="89"/>
      <c r="C286" s="89"/>
      <c r="D286" s="137"/>
      <c r="E286" s="140"/>
      <c r="F286" s="9"/>
      <c r="G286" s="94"/>
      <c r="H286" s="129"/>
      <c r="I286" s="186"/>
      <c r="J286" s="187"/>
      <c r="K286" s="141"/>
      <c r="L286" s="142"/>
      <c r="M286" s="130"/>
      <c r="N286" s="131"/>
      <c r="O286" s="111"/>
      <c r="P286" s="20"/>
      <c r="Q286" s="20">
        <f t="shared" si="364"/>
        <v>0</v>
      </c>
      <c r="R286" s="20">
        <f t="shared" si="365"/>
        <v>0</v>
      </c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</row>
    <row r="287" spans="1:68" ht="16" thickBot="1">
      <c r="A287" s="174" t="str">
        <f>IF(F284:F287="","", COUNTA($F$9:F287))</f>
        <v/>
      </c>
      <c r="B287" s="8"/>
      <c r="C287" s="73"/>
      <c r="D287" s="10" t="s">
        <v>97</v>
      </c>
      <c r="E287" s="11"/>
      <c r="F287" s="12"/>
      <c r="G287" s="12"/>
      <c r="H287" s="13"/>
      <c r="I287" s="188"/>
      <c r="J287" s="188"/>
      <c r="K287" s="102">
        <f>SUM(K276:K286)</f>
        <v>2634.0807899999995</v>
      </c>
      <c r="L287" s="102">
        <f>SUM(L276:L286)</f>
        <v>10714.114949999999</v>
      </c>
      <c r="M287" s="102"/>
      <c r="N287" s="103"/>
      <c r="O287" s="104">
        <f>SUM(N276:N286)</f>
        <v>13348.195740000001</v>
      </c>
      <c r="P287" s="20"/>
      <c r="Q287" s="20">
        <f t="shared" si="364"/>
        <v>0</v>
      </c>
      <c r="R287" s="20">
        <f t="shared" si="365"/>
        <v>0</v>
      </c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</row>
    <row r="288" spans="1:68">
      <c r="A288" s="174" t="str">
        <f>IF(F285:F288="","", COUNTA($F$9:F288))</f>
        <v/>
      </c>
      <c r="B288" s="14"/>
      <c r="C288" s="74"/>
      <c r="D288" s="15"/>
      <c r="E288" s="16"/>
      <c r="F288" s="17"/>
      <c r="G288" s="18"/>
      <c r="H288" s="19"/>
      <c r="I288" s="189"/>
      <c r="J288" s="189"/>
      <c r="K288" s="21"/>
      <c r="L288" s="21"/>
      <c r="M288" s="21"/>
      <c r="N288" s="33"/>
      <c r="O288" s="105"/>
      <c r="P288" s="20"/>
      <c r="Q288" s="20">
        <f t="shared" si="364"/>
        <v>0</v>
      </c>
      <c r="R288" s="20">
        <f t="shared" si="365"/>
        <v>0</v>
      </c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</row>
    <row r="289" spans="1:68">
      <c r="A289" s="174" t="str">
        <f>IF(F286:F289="","", COUNTA($F$9:F289))</f>
        <v/>
      </c>
      <c r="B289" s="113"/>
      <c r="C289" s="169" t="s">
        <v>76</v>
      </c>
      <c r="D289" s="170" t="s">
        <v>77</v>
      </c>
      <c r="E289" s="171"/>
      <c r="F289" s="172"/>
      <c r="G289" s="94"/>
      <c r="H289" s="129"/>
      <c r="I289" s="186"/>
      <c r="J289" s="186"/>
      <c r="K289" s="156"/>
      <c r="L289" s="156"/>
      <c r="M289" s="156"/>
      <c r="N289" s="157"/>
      <c r="O289" s="173"/>
      <c r="P289" s="20"/>
      <c r="Q289" s="20">
        <f t="shared" si="364"/>
        <v>0</v>
      </c>
      <c r="R289" s="20">
        <f t="shared" si="365"/>
        <v>0</v>
      </c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</row>
    <row r="290" spans="1:68" s="92" customFormat="1">
      <c r="A290" s="174" t="str">
        <f>IF(F287:F290="","", COUNTA($F$9:F290))</f>
        <v/>
      </c>
      <c r="B290" s="89"/>
      <c r="C290" s="89"/>
      <c r="D290" s="138" t="s">
        <v>103</v>
      </c>
      <c r="E290" s="175"/>
      <c r="F290" s="175"/>
      <c r="G290" s="94"/>
      <c r="H290" s="129"/>
      <c r="I290" s="186"/>
      <c r="J290" s="187"/>
      <c r="K290" s="141"/>
      <c r="L290" s="142"/>
      <c r="M290" s="130"/>
      <c r="N290" s="131"/>
      <c r="O290" s="111"/>
      <c r="P290" s="20"/>
      <c r="Q290" s="20">
        <f t="shared" si="364"/>
        <v>0</v>
      </c>
      <c r="R290" s="20">
        <f t="shared" si="365"/>
        <v>0</v>
      </c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</row>
    <row r="291" spans="1:68" s="92" customFormat="1">
      <c r="A291" s="174" t="str">
        <f>IF(F288:F291="","", COUNTA($F$9:F291))</f>
        <v/>
      </c>
      <c r="B291" s="89"/>
      <c r="C291" s="89"/>
      <c r="D291" s="138" t="s">
        <v>252</v>
      </c>
      <c r="E291" s="175"/>
      <c r="F291" s="175"/>
      <c r="G291" s="94"/>
      <c r="H291" s="129"/>
      <c r="I291" s="186"/>
      <c r="J291" s="187"/>
      <c r="K291" s="141"/>
      <c r="L291" s="142"/>
      <c r="M291" s="130"/>
      <c r="N291" s="131"/>
      <c r="O291" s="111"/>
      <c r="P291" s="20"/>
      <c r="Q291" s="20">
        <f t="shared" si="364"/>
        <v>0</v>
      </c>
      <c r="R291" s="20">
        <f t="shared" si="365"/>
        <v>0</v>
      </c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</row>
    <row r="292" spans="1:68" s="92" customFormat="1">
      <c r="A292" s="174">
        <f>IF(F289:F292="","", COUNTA($F$9:F292))</f>
        <v>153</v>
      </c>
      <c r="B292" s="89" t="s">
        <v>285</v>
      </c>
      <c r="C292" s="89" t="s">
        <v>285</v>
      </c>
      <c r="D292" s="180" t="s">
        <v>284</v>
      </c>
      <c r="E292" s="175">
        <v>1</v>
      </c>
      <c r="F292" s="9">
        <v>0</v>
      </c>
      <c r="G292" s="94">
        <f t="shared" ref="G292:G299" si="381">E292+(F292*E292)</f>
        <v>1</v>
      </c>
      <c r="H292" s="129" t="s">
        <v>106</v>
      </c>
      <c r="I292" s="186">
        <v>220</v>
      </c>
      <c r="J292" s="187">
        <v>2647.15</v>
      </c>
      <c r="K292" s="141">
        <f t="shared" ref="K292:K299" si="382">G292*I292</f>
        <v>220</v>
      </c>
      <c r="L292" s="142">
        <f t="shared" ref="L292:L299" si="383">G292*J292</f>
        <v>2647.15</v>
      </c>
      <c r="M292" s="130">
        <f t="shared" ref="M292:M299" si="384">I292+J292</f>
        <v>2867.15</v>
      </c>
      <c r="N292" s="131">
        <f t="shared" ref="N292:N299" si="385">K292+L292</f>
        <v>2867.15</v>
      </c>
      <c r="O292" s="111"/>
      <c r="P292" s="20" t="s">
        <v>294</v>
      </c>
      <c r="Q292" s="20">
        <f t="shared" si="364"/>
        <v>2867.15</v>
      </c>
      <c r="R292" s="20">
        <f t="shared" si="365"/>
        <v>0</v>
      </c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</row>
    <row r="293" spans="1:68" s="92" customFormat="1">
      <c r="A293" s="174">
        <f>IF(F290:F293="","", COUNTA($F$9:F293))</f>
        <v>154</v>
      </c>
      <c r="B293" s="89" t="s">
        <v>285</v>
      </c>
      <c r="C293" s="89" t="s">
        <v>285</v>
      </c>
      <c r="D293" s="176" t="s">
        <v>253</v>
      </c>
      <c r="E293" s="175">
        <v>1</v>
      </c>
      <c r="F293" s="9">
        <v>0</v>
      </c>
      <c r="G293" s="94">
        <f t="shared" si="381"/>
        <v>1</v>
      </c>
      <c r="H293" s="129" t="s">
        <v>106</v>
      </c>
      <c r="I293" s="186">
        <v>171.52</v>
      </c>
      <c r="J293" s="187">
        <v>684.73</v>
      </c>
      <c r="K293" s="141">
        <f t="shared" si="382"/>
        <v>171.52</v>
      </c>
      <c r="L293" s="142">
        <f t="shared" si="383"/>
        <v>684.73</v>
      </c>
      <c r="M293" s="130">
        <f t="shared" si="384"/>
        <v>856.25</v>
      </c>
      <c r="N293" s="131">
        <f t="shared" si="385"/>
        <v>856.25</v>
      </c>
      <c r="O293" s="111"/>
      <c r="P293" s="20" t="s">
        <v>294</v>
      </c>
      <c r="Q293" s="20">
        <f t="shared" si="364"/>
        <v>856.25</v>
      </c>
      <c r="R293" s="20">
        <f t="shared" si="365"/>
        <v>0</v>
      </c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</row>
    <row r="294" spans="1:68" s="92" customFormat="1">
      <c r="A294" s="174">
        <f>IF(F291:F294="","", COUNTA($F$9:F294))</f>
        <v>155</v>
      </c>
      <c r="B294" s="89" t="s">
        <v>285</v>
      </c>
      <c r="C294" s="89" t="s">
        <v>285</v>
      </c>
      <c r="D294" s="176" t="s">
        <v>254</v>
      </c>
      <c r="E294" s="175">
        <v>1</v>
      </c>
      <c r="F294" s="9">
        <v>0</v>
      </c>
      <c r="G294" s="94">
        <f t="shared" si="381"/>
        <v>1</v>
      </c>
      <c r="H294" s="129" t="s">
        <v>106</v>
      </c>
      <c r="I294" s="186">
        <v>146.27000000000001</v>
      </c>
      <c r="J294" s="187">
        <v>521.79999999999995</v>
      </c>
      <c r="K294" s="141">
        <f t="shared" si="382"/>
        <v>146.27000000000001</v>
      </c>
      <c r="L294" s="142">
        <f t="shared" si="383"/>
        <v>521.79999999999995</v>
      </c>
      <c r="M294" s="130">
        <f t="shared" si="384"/>
        <v>668.06999999999994</v>
      </c>
      <c r="N294" s="131">
        <f t="shared" si="385"/>
        <v>668.06999999999994</v>
      </c>
      <c r="O294" s="111"/>
      <c r="P294" s="20" t="s">
        <v>294</v>
      </c>
      <c r="Q294" s="20">
        <f t="shared" si="364"/>
        <v>668.06999999999994</v>
      </c>
      <c r="R294" s="20">
        <f t="shared" si="365"/>
        <v>0</v>
      </c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</row>
    <row r="295" spans="1:68" s="92" customFormat="1">
      <c r="A295" s="174">
        <f>IF(F292:F295="","", COUNTA($F$9:F295))</f>
        <v>156</v>
      </c>
      <c r="B295" s="89" t="s">
        <v>285</v>
      </c>
      <c r="C295" s="89" t="s">
        <v>285</v>
      </c>
      <c r="D295" s="176" t="s">
        <v>255</v>
      </c>
      <c r="E295" s="175">
        <v>1</v>
      </c>
      <c r="F295" s="9">
        <v>0</v>
      </c>
      <c r="G295" s="94">
        <f t="shared" si="381"/>
        <v>1</v>
      </c>
      <c r="H295" s="129" t="s">
        <v>106</v>
      </c>
      <c r="I295" s="186">
        <v>183.75</v>
      </c>
      <c r="J295" s="187">
        <v>729.36</v>
      </c>
      <c r="K295" s="141">
        <f t="shared" si="382"/>
        <v>183.75</v>
      </c>
      <c r="L295" s="142">
        <f t="shared" si="383"/>
        <v>729.36</v>
      </c>
      <c r="M295" s="130">
        <f t="shared" si="384"/>
        <v>913.11</v>
      </c>
      <c r="N295" s="131">
        <f t="shared" si="385"/>
        <v>913.11</v>
      </c>
      <c r="O295" s="111"/>
      <c r="P295" s="20" t="s">
        <v>294</v>
      </c>
      <c r="Q295" s="20">
        <f t="shared" si="364"/>
        <v>913.11</v>
      </c>
      <c r="R295" s="20">
        <f t="shared" si="365"/>
        <v>0</v>
      </c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</row>
    <row r="296" spans="1:68" s="92" customFormat="1">
      <c r="A296" s="174">
        <f>IF(F293:F296="","", COUNTA($F$9:F296))</f>
        <v>157</v>
      </c>
      <c r="B296" s="89" t="s">
        <v>285</v>
      </c>
      <c r="C296" s="89" t="s">
        <v>285</v>
      </c>
      <c r="D296" s="176" t="s">
        <v>256</v>
      </c>
      <c r="E296" s="175">
        <v>1</v>
      </c>
      <c r="F296" s="9">
        <v>0</v>
      </c>
      <c r="G296" s="94">
        <f t="shared" si="381"/>
        <v>1</v>
      </c>
      <c r="H296" s="129" t="s">
        <v>106</v>
      </c>
      <c r="I296" s="186">
        <v>141.79</v>
      </c>
      <c r="J296" s="187">
        <v>483.27</v>
      </c>
      <c r="K296" s="141">
        <f t="shared" si="382"/>
        <v>141.79</v>
      </c>
      <c r="L296" s="142">
        <f t="shared" si="383"/>
        <v>483.27</v>
      </c>
      <c r="M296" s="130">
        <f t="shared" si="384"/>
        <v>625.05999999999995</v>
      </c>
      <c r="N296" s="131">
        <f t="shared" si="385"/>
        <v>625.05999999999995</v>
      </c>
      <c r="O296" s="111"/>
      <c r="P296" s="20" t="s">
        <v>294</v>
      </c>
      <c r="Q296" s="20">
        <f t="shared" si="364"/>
        <v>625.05999999999995</v>
      </c>
      <c r="R296" s="20">
        <f t="shared" si="365"/>
        <v>0</v>
      </c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</row>
    <row r="297" spans="1:68" s="92" customFormat="1">
      <c r="A297" s="174">
        <f>IF(F294:F297="","", COUNTA($F$9:F297))</f>
        <v>158</v>
      </c>
      <c r="B297" s="89" t="s">
        <v>285</v>
      </c>
      <c r="C297" s="89" t="s">
        <v>285</v>
      </c>
      <c r="D297" s="176" t="s">
        <v>257</v>
      </c>
      <c r="E297" s="175">
        <v>5</v>
      </c>
      <c r="F297" s="9">
        <v>0</v>
      </c>
      <c r="G297" s="94">
        <f t="shared" si="381"/>
        <v>5</v>
      </c>
      <c r="H297" s="129" t="s">
        <v>106</v>
      </c>
      <c r="I297" s="186">
        <v>151.08000000000001</v>
      </c>
      <c r="J297" s="187">
        <v>547.62</v>
      </c>
      <c r="K297" s="141">
        <f t="shared" si="382"/>
        <v>755.40000000000009</v>
      </c>
      <c r="L297" s="142">
        <f t="shared" si="383"/>
        <v>2738.1</v>
      </c>
      <c r="M297" s="130">
        <f t="shared" si="384"/>
        <v>698.7</v>
      </c>
      <c r="N297" s="131">
        <f t="shared" si="385"/>
        <v>3493.5</v>
      </c>
      <c r="O297" s="111"/>
      <c r="P297" s="20" t="s">
        <v>294</v>
      </c>
      <c r="Q297" s="20">
        <f t="shared" si="364"/>
        <v>3493.5</v>
      </c>
      <c r="R297" s="20">
        <f t="shared" si="365"/>
        <v>0</v>
      </c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</row>
    <row r="298" spans="1:68" s="92" customFormat="1">
      <c r="A298" s="174">
        <f>IF(F295:F298="","", COUNTA($F$9:F298))</f>
        <v>159</v>
      </c>
      <c r="B298" s="89" t="s">
        <v>285</v>
      </c>
      <c r="C298" s="89" t="s">
        <v>285</v>
      </c>
      <c r="D298" s="176" t="s">
        <v>258</v>
      </c>
      <c r="E298" s="175">
        <v>7</v>
      </c>
      <c r="F298" s="9">
        <v>0</v>
      </c>
      <c r="G298" s="94">
        <f t="shared" si="381"/>
        <v>7</v>
      </c>
      <c r="H298" s="129" t="s">
        <v>106</v>
      </c>
      <c r="I298" s="186">
        <v>157.25</v>
      </c>
      <c r="J298" s="187">
        <v>578.94000000000005</v>
      </c>
      <c r="K298" s="141">
        <f t="shared" si="382"/>
        <v>1100.75</v>
      </c>
      <c r="L298" s="142">
        <f t="shared" si="383"/>
        <v>4052.5800000000004</v>
      </c>
      <c r="M298" s="130">
        <f t="shared" si="384"/>
        <v>736.19</v>
      </c>
      <c r="N298" s="131">
        <f t="shared" si="385"/>
        <v>5153.33</v>
      </c>
      <c r="O298" s="111"/>
      <c r="P298" s="20" t="s">
        <v>294</v>
      </c>
      <c r="Q298" s="20">
        <f t="shared" si="364"/>
        <v>5153.33</v>
      </c>
      <c r="R298" s="20">
        <f t="shared" si="365"/>
        <v>0</v>
      </c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</row>
    <row r="299" spans="1:68" s="92" customFormat="1">
      <c r="A299" s="174">
        <f>IF(F297:F299="","", COUNTA($F$9:F299))</f>
        <v>160</v>
      </c>
      <c r="B299" s="89" t="s">
        <v>285</v>
      </c>
      <c r="C299" s="89" t="s">
        <v>285</v>
      </c>
      <c r="D299" s="176" t="s">
        <v>259</v>
      </c>
      <c r="E299" s="175">
        <v>2</v>
      </c>
      <c r="F299" s="9">
        <v>0</v>
      </c>
      <c r="G299" s="94">
        <f t="shared" si="381"/>
        <v>2</v>
      </c>
      <c r="H299" s="129" t="s">
        <v>106</v>
      </c>
      <c r="I299" s="186">
        <v>181.07</v>
      </c>
      <c r="J299" s="187">
        <v>667.19</v>
      </c>
      <c r="K299" s="141">
        <f t="shared" si="382"/>
        <v>362.14</v>
      </c>
      <c r="L299" s="142">
        <f t="shared" si="383"/>
        <v>1334.38</v>
      </c>
      <c r="M299" s="130">
        <f t="shared" si="384"/>
        <v>848.26</v>
      </c>
      <c r="N299" s="131">
        <f t="shared" si="385"/>
        <v>1696.52</v>
      </c>
      <c r="O299" s="111"/>
      <c r="P299" s="20" t="s">
        <v>294</v>
      </c>
      <c r="Q299" s="20">
        <f t="shared" si="364"/>
        <v>1696.52</v>
      </c>
      <c r="R299" s="20">
        <f t="shared" si="365"/>
        <v>0</v>
      </c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</row>
    <row r="300" spans="1:68" s="92" customFormat="1">
      <c r="A300" s="174" t="str">
        <f>IF(F298:F300="","", COUNTA($F$9:F300))</f>
        <v/>
      </c>
      <c r="B300" s="89"/>
      <c r="C300" s="89"/>
      <c r="D300" s="138" t="s">
        <v>260</v>
      </c>
      <c r="E300" s="175"/>
      <c r="F300" s="175"/>
      <c r="G300" s="94"/>
      <c r="H300" s="129"/>
      <c r="I300" s="186"/>
      <c r="J300" s="187"/>
      <c r="K300" s="141"/>
      <c r="L300" s="142"/>
      <c r="M300" s="130"/>
      <c r="N300" s="131"/>
      <c r="O300" s="111"/>
      <c r="P300" s="20" t="s">
        <v>294</v>
      </c>
      <c r="Q300" s="20">
        <f t="shared" si="364"/>
        <v>0</v>
      </c>
      <c r="R300" s="20">
        <f t="shared" si="365"/>
        <v>0</v>
      </c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</row>
    <row r="301" spans="1:68" s="92" customFormat="1">
      <c r="A301" s="174">
        <f>IF(F299:F301="","", COUNTA($F$9:F301))</f>
        <v>161</v>
      </c>
      <c r="B301" s="89" t="s">
        <v>285</v>
      </c>
      <c r="C301" s="89" t="s">
        <v>285</v>
      </c>
      <c r="D301" s="176" t="s">
        <v>261</v>
      </c>
      <c r="E301" s="175">
        <v>88.46</v>
      </c>
      <c r="F301" s="9">
        <v>0.1</v>
      </c>
      <c r="G301" s="94">
        <f t="shared" ref="G301:G302" si="386">E301+(F301*E301)</f>
        <v>97.305999999999997</v>
      </c>
      <c r="H301" s="129" t="s">
        <v>109</v>
      </c>
      <c r="I301" s="186">
        <v>5.71</v>
      </c>
      <c r="J301" s="187">
        <v>13.62</v>
      </c>
      <c r="K301" s="141">
        <f t="shared" ref="K301:K302" si="387">G301*I301</f>
        <v>555.61725999999999</v>
      </c>
      <c r="L301" s="142">
        <f t="shared" ref="L301:L302" si="388">G301*J301</f>
        <v>1325.3077199999998</v>
      </c>
      <c r="M301" s="130">
        <f t="shared" ref="M301:M302" si="389">I301+J301</f>
        <v>19.329999999999998</v>
      </c>
      <c r="N301" s="131">
        <f t="shared" ref="N301:N302" si="390">K301+L301</f>
        <v>1880.9249799999998</v>
      </c>
      <c r="O301" s="111"/>
      <c r="P301" s="20" t="s">
        <v>294</v>
      </c>
      <c r="Q301" s="20">
        <f t="shared" si="364"/>
        <v>1880.9249799999998</v>
      </c>
      <c r="R301" s="20">
        <f t="shared" si="365"/>
        <v>0</v>
      </c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</row>
    <row r="302" spans="1:68" s="92" customFormat="1" ht="31">
      <c r="A302" s="174">
        <f>IF(F299:F302="","", COUNTA($F$9:F302))</f>
        <v>162</v>
      </c>
      <c r="B302" s="89" t="s">
        <v>285</v>
      </c>
      <c r="C302" s="89" t="s">
        <v>285</v>
      </c>
      <c r="D302" s="177" t="s">
        <v>262</v>
      </c>
      <c r="E302" s="175">
        <v>1</v>
      </c>
      <c r="F302" s="9">
        <v>0</v>
      </c>
      <c r="G302" s="94">
        <f t="shared" si="386"/>
        <v>1</v>
      </c>
      <c r="H302" s="129" t="s">
        <v>263</v>
      </c>
      <c r="I302" s="186">
        <v>1750</v>
      </c>
      <c r="J302" s="187">
        <v>3000</v>
      </c>
      <c r="K302" s="141">
        <f t="shared" si="387"/>
        <v>1750</v>
      </c>
      <c r="L302" s="142">
        <f t="shared" si="388"/>
        <v>3000</v>
      </c>
      <c r="M302" s="130">
        <f t="shared" si="389"/>
        <v>4750</v>
      </c>
      <c r="N302" s="131">
        <f t="shared" si="390"/>
        <v>4750</v>
      </c>
      <c r="O302" s="111"/>
      <c r="P302" s="20" t="s">
        <v>294</v>
      </c>
      <c r="Q302" s="20">
        <f t="shared" si="364"/>
        <v>4750</v>
      </c>
      <c r="R302" s="20">
        <f t="shared" si="365"/>
        <v>0</v>
      </c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</row>
    <row r="303" spans="1:68" s="92" customFormat="1">
      <c r="A303" s="174" t="str">
        <f>IF(F300:F303="","", COUNTA($F$9:F303))</f>
        <v/>
      </c>
      <c r="B303" s="89"/>
      <c r="C303" s="89"/>
      <c r="D303" s="138" t="s">
        <v>132</v>
      </c>
      <c r="E303" s="175"/>
      <c r="F303" s="175"/>
      <c r="G303" s="94"/>
      <c r="H303" s="129"/>
      <c r="I303" s="186"/>
      <c r="J303" s="187"/>
      <c r="K303" s="141"/>
      <c r="L303" s="142"/>
      <c r="M303" s="130"/>
      <c r="N303" s="131"/>
      <c r="O303" s="111"/>
      <c r="P303" s="20"/>
      <c r="Q303" s="20">
        <f t="shared" si="364"/>
        <v>0</v>
      </c>
      <c r="R303" s="20">
        <f t="shared" si="365"/>
        <v>0</v>
      </c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</row>
    <row r="304" spans="1:68" s="92" customFormat="1">
      <c r="A304" s="174" t="str">
        <f>IF(F301:F304="","", COUNTA($F$9:F304))</f>
        <v/>
      </c>
      <c r="B304" s="89"/>
      <c r="C304" s="89"/>
      <c r="D304" s="138" t="s">
        <v>264</v>
      </c>
      <c r="E304" s="175"/>
      <c r="F304" s="175"/>
      <c r="G304" s="94"/>
      <c r="H304" s="129"/>
      <c r="I304" s="186"/>
      <c r="J304" s="187"/>
      <c r="K304" s="141"/>
      <c r="L304" s="142"/>
      <c r="M304" s="130"/>
      <c r="N304" s="131"/>
      <c r="O304" s="111"/>
      <c r="P304" s="20"/>
      <c r="Q304" s="20">
        <f t="shared" si="364"/>
        <v>0</v>
      </c>
      <c r="R304" s="20">
        <f t="shared" si="365"/>
        <v>0</v>
      </c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</row>
    <row r="305" spans="1:68" s="92" customFormat="1">
      <c r="A305" s="174">
        <f>IF(F302:F305="","", COUNTA($F$9:F305))</f>
        <v>163</v>
      </c>
      <c r="B305" s="89" t="s">
        <v>285</v>
      </c>
      <c r="C305" s="89" t="s">
        <v>285</v>
      </c>
      <c r="D305" s="176" t="s">
        <v>265</v>
      </c>
      <c r="E305" s="175">
        <v>1</v>
      </c>
      <c r="F305" s="9">
        <v>0</v>
      </c>
      <c r="G305" s="94">
        <f t="shared" ref="G305" si="391">E305+(F305*E305)</f>
        <v>1</v>
      </c>
      <c r="H305" s="129" t="s">
        <v>106</v>
      </c>
      <c r="I305" s="186">
        <v>220</v>
      </c>
      <c r="J305" s="187">
        <v>2647.15</v>
      </c>
      <c r="K305" s="141">
        <f t="shared" ref="K305" si="392">G305*I305</f>
        <v>220</v>
      </c>
      <c r="L305" s="142">
        <f t="shared" ref="L305" si="393">G305*J305</f>
        <v>2647.15</v>
      </c>
      <c r="M305" s="130">
        <f t="shared" ref="M305" si="394">I305+J305</f>
        <v>2867.15</v>
      </c>
      <c r="N305" s="131">
        <f t="shared" ref="N305" si="395">K305+L305</f>
        <v>2867.15</v>
      </c>
      <c r="O305" s="111"/>
      <c r="P305" s="20" t="s">
        <v>295</v>
      </c>
      <c r="Q305" s="20">
        <f t="shared" si="364"/>
        <v>0</v>
      </c>
      <c r="R305" s="20">
        <f t="shared" si="365"/>
        <v>2867.15</v>
      </c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</row>
    <row r="306" spans="1:68" s="92" customFormat="1">
      <c r="A306" s="174" t="str">
        <f>IF(F303:F306="","", COUNTA($F$9:F306))</f>
        <v/>
      </c>
      <c r="B306" s="89"/>
      <c r="C306" s="89"/>
      <c r="D306" s="138" t="s">
        <v>266</v>
      </c>
      <c r="E306" s="175"/>
      <c r="F306" s="175"/>
      <c r="G306" s="94"/>
      <c r="H306" s="129"/>
      <c r="I306" s="186"/>
      <c r="J306" s="187"/>
      <c r="K306" s="141"/>
      <c r="L306" s="142"/>
      <c r="M306" s="130"/>
      <c r="N306" s="131"/>
      <c r="O306" s="111"/>
      <c r="P306" s="20" t="s">
        <v>295</v>
      </c>
      <c r="Q306" s="20">
        <f t="shared" si="364"/>
        <v>0</v>
      </c>
      <c r="R306" s="20">
        <f t="shared" si="365"/>
        <v>0</v>
      </c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</row>
    <row r="307" spans="1:68" s="92" customFormat="1">
      <c r="A307" s="174">
        <f>IF(F304:F307="","", COUNTA($F$9:F307))</f>
        <v>164</v>
      </c>
      <c r="B307" s="89" t="s">
        <v>285</v>
      </c>
      <c r="C307" s="89" t="s">
        <v>285</v>
      </c>
      <c r="D307" s="176" t="s">
        <v>267</v>
      </c>
      <c r="E307" s="175">
        <v>188.08</v>
      </c>
      <c r="F307" s="9">
        <v>0.1</v>
      </c>
      <c r="G307" s="94">
        <f t="shared" ref="G307" si="396">E307+(F307*E307)</f>
        <v>206.88800000000001</v>
      </c>
      <c r="H307" s="129" t="s">
        <v>109</v>
      </c>
      <c r="I307" s="186">
        <v>5.71</v>
      </c>
      <c r="J307" s="187">
        <v>13.62</v>
      </c>
      <c r="K307" s="141">
        <f t="shared" ref="K307" si="397">G307*I307</f>
        <v>1181.3304800000001</v>
      </c>
      <c r="L307" s="142">
        <f t="shared" ref="L307" si="398">G307*J307</f>
        <v>2817.8145599999998</v>
      </c>
      <c r="M307" s="130">
        <f t="shared" ref="M307" si="399">I307+J307</f>
        <v>19.329999999999998</v>
      </c>
      <c r="N307" s="131">
        <f t="shared" ref="N307" si="400">K307+L307</f>
        <v>3999.1450399999999</v>
      </c>
      <c r="O307" s="111"/>
      <c r="P307" s="20" t="s">
        <v>295</v>
      </c>
      <c r="Q307" s="20">
        <f t="shared" si="364"/>
        <v>0</v>
      </c>
      <c r="R307" s="20">
        <f t="shared" si="365"/>
        <v>3999.1450399999999</v>
      </c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</row>
    <row r="308" spans="1:68" s="92" customFormat="1">
      <c r="A308" s="174" t="str">
        <f>IF(F305:F308="","", COUNTA($F$9:F308))</f>
        <v/>
      </c>
      <c r="B308" s="89"/>
      <c r="C308" s="89"/>
      <c r="D308" s="138" t="s">
        <v>252</v>
      </c>
      <c r="E308" s="175"/>
      <c r="F308" s="175"/>
      <c r="G308" s="94"/>
      <c r="H308" s="129"/>
      <c r="I308" s="186"/>
      <c r="J308" s="187"/>
      <c r="K308" s="141"/>
      <c r="L308" s="142"/>
      <c r="M308" s="130"/>
      <c r="N308" s="131"/>
      <c r="O308" s="111"/>
      <c r="P308" s="20" t="s">
        <v>295</v>
      </c>
      <c r="Q308" s="20">
        <f t="shared" si="364"/>
        <v>0</v>
      </c>
      <c r="R308" s="20">
        <f t="shared" si="365"/>
        <v>0</v>
      </c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</row>
    <row r="309" spans="1:68" s="92" customFormat="1">
      <c r="A309" s="174">
        <f>IF(F306:F309="","", COUNTA($F$9:F309))</f>
        <v>165</v>
      </c>
      <c r="B309" s="89" t="s">
        <v>285</v>
      </c>
      <c r="C309" s="89" t="s">
        <v>285</v>
      </c>
      <c r="D309" s="176" t="s">
        <v>257</v>
      </c>
      <c r="E309" s="175">
        <v>11</v>
      </c>
      <c r="F309" s="9">
        <v>0</v>
      </c>
      <c r="G309" s="94">
        <f t="shared" ref="G309:G314" si="401">E309+(F309*E309)</f>
        <v>11</v>
      </c>
      <c r="H309" s="129" t="s">
        <v>106</v>
      </c>
      <c r="I309" s="186">
        <v>151.08000000000001</v>
      </c>
      <c r="J309" s="187">
        <v>547.62</v>
      </c>
      <c r="K309" s="141">
        <f t="shared" ref="K309:K314" si="402">G309*I309</f>
        <v>1661.88</v>
      </c>
      <c r="L309" s="142">
        <f t="shared" ref="L309:L314" si="403">G309*J309</f>
        <v>6023.82</v>
      </c>
      <c r="M309" s="130">
        <f t="shared" ref="M309:M314" si="404">I309+J309</f>
        <v>698.7</v>
      </c>
      <c r="N309" s="131">
        <f t="shared" ref="N309:N314" si="405">K309+L309</f>
        <v>7685.7</v>
      </c>
      <c r="O309" s="111"/>
      <c r="P309" s="20" t="s">
        <v>295</v>
      </c>
      <c r="Q309" s="20">
        <f t="shared" si="364"/>
        <v>0</v>
      </c>
      <c r="R309" s="20">
        <f t="shared" si="365"/>
        <v>7685.7</v>
      </c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</row>
    <row r="310" spans="1:68" s="92" customFormat="1">
      <c r="A310" s="174">
        <f>IF(F307:F310="","", COUNTA($F$9:F310))</f>
        <v>166</v>
      </c>
      <c r="B310" s="89" t="s">
        <v>285</v>
      </c>
      <c r="C310" s="89" t="s">
        <v>285</v>
      </c>
      <c r="D310" s="176" t="s">
        <v>259</v>
      </c>
      <c r="E310" s="175">
        <v>12</v>
      </c>
      <c r="F310" s="9">
        <v>0</v>
      </c>
      <c r="G310" s="94">
        <f t="shared" si="401"/>
        <v>12</v>
      </c>
      <c r="H310" s="129" t="s">
        <v>106</v>
      </c>
      <c r="I310" s="186">
        <v>181.07</v>
      </c>
      <c r="J310" s="187">
        <v>667.19</v>
      </c>
      <c r="K310" s="141">
        <f t="shared" si="402"/>
        <v>2172.84</v>
      </c>
      <c r="L310" s="142">
        <f t="shared" si="403"/>
        <v>8006.2800000000007</v>
      </c>
      <c r="M310" s="130">
        <f t="shared" si="404"/>
        <v>848.26</v>
      </c>
      <c r="N310" s="131">
        <f t="shared" si="405"/>
        <v>10179.120000000001</v>
      </c>
      <c r="O310" s="111"/>
      <c r="P310" s="20" t="s">
        <v>295</v>
      </c>
      <c r="Q310" s="20">
        <f t="shared" si="364"/>
        <v>0</v>
      </c>
      <c r="R310" s="20">
        <f t="shared" si="365"/>
        <v>10179.120000000001</v>
      </c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</row>
    <row r="311" spans="1:68" s="92" customFormat="1">
      <c r="A311" s="174">
        <f>IF(F308:F311="","", COUNTA($F$9:F311))</f>
        <v>167</v>
      </c>
      <c r="B311" s="89" t="s">
        <v>285</v>
      </c>
      <c r="C311" s="89" t="s">
        <v>285</v>
      </c>
      <c r="D311" s="176" t="s">
        <v>258</v>
      </c>
      <c r="E311" s="175">
        <v>15</v>
      </c>
      <c r="F311" s="9">
        <v>0</v>
      </c>
      <c r="G311" s="94">
        <f t="shared" si="401"/>
        <v>15</v>
      </c>
      <c r="H311" s="129" t="s">
        <v>106</v>
      </c>
      <c r="I311" s="186">
        <v>157.25</v>
      </c>
      <c r="J311" s="187">
        <v>578.94000000000005</v>
      </c>
      <c r="K311" s="141">
        <f t="shared" si="402"/>
        <v>2358.75</v>
      </c>
      <c r="L311" s="142">
        <f t="shared" si="403"/>
        <v>8684.1</v>
      </c>
      <c r="M311" s="130">
        <f t="shared" si="404"/>
        <v>736.19</v>
      </c>
      <c r="N311" s="131">
        <f t="shared" si="405"/>
        <v>11042.85</v>
      </c>
      <c r="O311" s="111"/>
      <c r="P311" s="20" t="s">
        <v>295</v>
      </c>
      <c r="Q311" s="20">
        <f t="shared" si="364"/>
        <v>0</v>
      </c>
      <c r="R311" s="20">
        <f t="shared" si="365"/>
        <v>11042.85</v>
      </c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</row>
    <row r="312" spans="1:68" s="92" customFormat="1">
      <c r="A312" s="174">
        <f>IF(F309:F312="","", COUNTA($F$9:F312))</f>
        <v>168</v>
      </c>
      <c r="B312" s="89" t="s">
        <v>285</v>
      </c>
      <c r="C312" s="89" t="s">
        <v>285</v>
      </c>
      <c r="D312" s="176" t="s">
        <v>268</v>
      </c>
      <c r="E312" s="175">
        <v>1</v>
      </c>
      <c r="F312" s="9">
        <v>0</v>
      </c>
      <c r="G312" s="94">
        <f t="shared" si="401"/>
        <v>1</v>
      </c>
      <c r="H312" s="129" t="s">
        <v>106</v>
      </c>
      <c r="I312" s="186">
        <v>380</v>
      </c>
      <c r="J312" s="187">
        <v>3267.46</v>
      </c>
      <c r="K312" s="141">
        <f t="shared" si="402"/>
        <v>380</v>
      </c>
      <c r="L312" s="142">
        <f t="shared" si="403"/>
        <v>3267.46</v>
      </c>
      <c r="M312" s="130">
        <f t="shared" si="404"/>
        <v>3647.46</v>
      </c>
      <c r="N312" s="131">
        <f t="shared" si="405"/>
        <v>3647.46</v>
      </c>
      <c r="O312" s="111"/>
      <c r="P312" s="20" t="s">
        <v>295</v>
      </c>
      <c r="Q312" s="20">
        <f t="shared" si="364"/>
        <v>0</v>
      </c>
      <c r="R312" s="20">
        <f t="shared" si="365"/>
        <v>3647.46</v>
      </c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</row>
    <row r="313" spans="1:68" s="92" customFormat="1">
      <c r="A313" s="174">
        <f>IF(F310:F313="","", COUNTA($F$9:F313))</f>
        <v>169</v>
      </c>
      <c r="B313" s="89" t="s">
        <v>285</v>
      </c>
      <c r="C313" s="89" t="s">
        <v>285</v>
      </c>
      <c r="D313" s="176" t="s">
        <v>269</v>
      </c>
      <c r="E313" s="175">
        <v>2</v>
      </c>
      <c r="F313" s="9">
        <v>0</v>
      </c>
      <c r="G313" s="94">
        <f t="shared" si="401"/>
        <v>2</v>
      </c>
      <c r="H313" s="129" t="s">
        <v>106</v>
      </c>
      <c r="I313" s="186">
        <v>56.38</v>
      </c>
      <c r="J313" s="187">
        <v>148.13999999999999</v>
      </c>
      <c r="K313" s="141">
        <f t="shared" si="402"/>
        <v>112.76</v>
      </c>
      <c r="L313" s="142">
        <f t="shared" si="403"/>
        <v>296.27999999999997</v>
      </c>
      <c r="M313" s="130">
        <f t="shared" si="404"/>
        <v>204.51999999999998</v>
      </c>
      <c r="N313" s="131">
        <f t="shared" si="405"/>
        <v>409.03999999999996</v>
      </c>
      <c r="O313" s="111"/>
      <c r="P313" s="20" t="s">
        <v>295</v>
      </c>
      <c r="Q313" s="20">
        <f t="shared" si="364"/>
        <v>0</v>
      </c>
      <c r="R313" s="20">
        <f t="shared" si="365"/>
        <v>409.03999999999996</v>
      </c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</row>
    <row r="314" spans="1:68" s="92" customFormat="1" ht="31">
      <c r="A314" s="174">
        <f>IF(F311:F314="","", COUNTA($F$9:F314))</f>
        <v>170</v>
      </c>
      <c r="B314" s="89" t="s">
        <v>285</v>
      </c>
      <c r="C314" s="89" t="s">
        <v>285</v>
      </c>
      <c r="D314" s="177" t="s">
        <v>262</v>
      </c>
      <c r="E314" s="175">
        <v>1</v>
      </c>
      <c r="F314" s="9">
        <v>0</v>
      </c>
      <c r="G314" s="94">
        <f t="shared" si="401"/>
        <v>1</v>
      </c>
      <c r="H314" s="129" t="s">
        <v>263</v>
      </c>
      <c r="I314" s="186">
        <v>300</v>
      </c>
      <c r="J314" s="187">
        <v>6500</v>
      </c>
      <c r="K314" s="141">
        <f t="shared" si="402"/>
        <v>300</v>
      </c>
      <c r="L314" s="142">
        <f t="shared" si="403"/>
        <v>6500</v>
      </c>
      <c r="M314" s="130">
        <f t="shared" si="404"/>
        <v>6800</v>
      </c>
      <c r="N314" s="131">
        <f t="shared" si="405"/>
        <v>6800</v>
      </c>
      <c r="O314" s="111"/>
      <c r="P314" s="20" t="s">
        <v>295</v>
      </c>
      <c r="Q314" s="20">
        <f t="shared" si="364"/>
        <v>0</v>
      </c>
      <c r="R314" s="20">
        <f t="shared" si="365"/>
        <v>6800</v>
      </c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</row>
    <row r="315" spans="1:68" s="92" customFormat="1">
      <c r="A315" s="174" t="str">
        <f>IF(F312:F315="","", COUNTA($F$9:F315))</f>
        <v/>
      </c>
      <c r="B315" s="89"/>
      <c r="C315" s="89"/>
      <c r="D315" s="158"/>
      <c r="E315" s="136"/>
      <c r="F315" s="9"/>
      <c r="G315" s="94"/>
      <c r="H315" s="129"/>
      <c r="I315" s="186"/>
      <c r="J315" s="187"/>
      <c r="K315" s="141"/>
      <c r="L315" s="142"/>
      <c r="M315" s="130"/>
      <c r="N315" s="131"/>
      <c r="O315" s="111"/>
      <c r="P315" s="20"/>
      <c r="Q315" s="20">
        <f t="shared" si="364"/>
        <v>0</v>
      </c>
      <c r="R315" s="20">
        <f t="shared" si="365"/>
        <v>0</v>
      </c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</row>
    <row r="316" spans="1:68" s="92" customFormat="1" ht="16" thickBot="1">
      <c r="A316" s="174" t="str">
        <f>IF(F313:F316="","", COUNTA($F$9:F316))</f>
        <v/>
      </c>
      <c r="B316" s="89"/>
      <c r="C316" s="89"/>
      <c r="D316" s="137"/>
      <c r="E316" s="140"/>
      <c r="F316" s="9"/>
      <c r="G316" s="94"/>
      <c r="H316" s="129"/>
      <c r="I316" s="186"/>
      <c r="J316" s="187"/>
      <c r="K316" s="141"/>
      <c r="L316" s="142"/>
      <c r="M316" s="130"/>
      <c r="N316" s="131"/>
      <c r="O316" s="111"/>
      <c r="P316" s="20"/>
      <c r="Q316" s="20">
        <f t="shared" si="364"/>
        <v>0</v>
      </c>
      <c r="R316" s="20">
        <f t="shared" si="365"/>
        <v>0</v>
      </c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</row>
    <row r="317" spans="1:68" ht="16" thickBot="1">
      <c r="A317" s="174" t="str">
        <f>IF(F314:F317="","", COUNTA($F$9:F317))</f>
        <v/>
      </c>
      <c r="B317" s="89"/>
      <c r="C317" s="89"/>
      <c r="D317" s="10" t="s">
        <v>78</v>
      </c>
      <c r="E317" s="11"/>
      <c r="F317" s="12"/>
      <c r="G317" s="12"/>
      <c r="H317" s="13"/>
      <c r="I317" s="188"/>
      <c r="J317" s="188"/>
      <c r="K317" s="102">
        <f>SUM(K290:K316)</f>
        <v>13774.79774</v>
      </c>
      <c r="L317" s="102">
        <f>SUM(L290:L316)</f>
        <v>55759.582279999995</v>
      </c>
      <c r="M317" s="102"/>
      <c r="N317" s="103"/>
      <c r="O317" s="104">
        <f>SUM(N290:N316)</f>
        <v>69534.380020000011</v>
      </c>
      <c r="P317" s="20"/>
      <c r="Q317" s="20">
        <f t="shared" si="364"/>
        <v>0</v>
      </c>
      <c r="R317" s="20">
        <f t="shared" si="365"/>
        <v>0</v>
      </c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</row>
    <row r="318" spans="1:68">
      <c r="A318" s="174" t="str">
        <f>IF(F315:F318="","", COUNTA($F$9:F318))</f>
        <v/>
      </c>
      <c r="B318" s="14"/>
      <c r="C318" s="74"/>
      <c r="D318" s="15"/>
      <c r="E318" s="16"/>
      <c r="F318" s="17"/>
      <c r="G318" s="18"/>
      <c r="H318" s="19"/>
      <c r="I318" s="189"/>
      <c r="J318" s="189"/>
      <c r="K318" s="21"/>
      <c r="L318" s="21"/>
      <c r="M318" s="21"/>
      <c r="N318" s="33"/>
      <c r="O318" s="105"/>
      <c r="P318" s="20"/>
      <c r="Q318" s="20">
        <f t="shared" si="364"/>
        <v>0</v>
      </c>
      <c r="R318" s="20">
        <f t="shared" si="365"/>
        <v>0</v>
      </c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</row>
    <row r="319" spans="1:68">
      <c r="A319" s="174" t="str">
        <f>IF(F316:F319="","", COUNTA($F$9:F319))</f>
        <v/>
      </c>
      <c r="B319" s="113"/>
      <c r="C319" s="169" t="s">
        <v>79</v>
      </c>
      <c r="D319" s="170" t="s">
        <v>80</v>
      </c>
      <c r="E319" s="171"/>
      <c r="F319" s="172"/>
      <c r="G319" s="94"/>
      <c r="H319" s="129"/>
      <c r="I319" s="186"/>
      <c r="J319" s="186"/>
      <c r="K319" s="156"/>
      <c r="L319" s="156"/>
      <c r="M319" s="156"/>
      <c r="N319" s="157"/>
      <c r="O319" s="173"/>
      <c r="P319" s="20"/>
      <c r="Q319" s="20">
        <f t="shared" si="364"/>
        <v>0</v>
      </c>
      <c r="R319" s="20">
        <f t="shared" si="365"/>
        <v>0</v>
      </c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</row>
    <row r="320" spans="1:68" s="92" customFormat="1">
      <c r="A320" s="174" t="str">
        <f>IF(F317:F320="","", COUNTA($F$9:F320))</f>
        <v/>
      </c>
      <c r="B320" s="89"/>
      <c r="C320" s="89"/>
      <c r="D320" s="138" t="s">
        <v>103</v>
      </c>
      <c r="E320" s="175"/>
      <c r="F320" s="175"/>
      <c r="G320" s="94"/>
      <c r="H320" s="129"/>
      <c r="I320" s="186"/>
      <c r="J320" s="187"/>
      <c r="K320" s="141"/>
      <c r="L320" s="142"/>
      <c r="M320" s="130"/>
      <c r="N320" s="131"/>
      <c r="O320" s="111"/>
      <c r="P320" s="20"/>
      <c r="Q320" s="20">
        <f t="shared" si="364"/>
        <v>0</v>
      </c>
      <c r="R320" s="20">
        <f t="shared" si="365"/>
        <v>0</v>
      </c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</row>
    <row r="321" spans="1:68" s="92" customFormat="1" ht="31">
      <c r="A321" s="174">
        <f>IF(F318:F321="","", COUNTA($F$9:F321))</f>
        <v>171</v>
      </c>
      <c r="B321" s="89" t="s">
        <v>285</v>
      </c>
      <c r="C321" s="89" t="s">
        <v>285</v>
      </c>
      <c r="D321" s="177" t="s">
        <v>270</v>
      </c>
      <c r="E321" s="175">
        <v>1</v>
      </c>
      <c r="F321" s="9">
        <v>0</v>
      </c>
      <c r="G321" s="94">
        <f t="shared" ref="G321" si="406">E321+(F321*E321)</f>
        <v>1</v>
      </c>
      <c r="H321" s="129" t="s">
        <v>263</v>
      </c>
      <c r="I321" s="186">
        <v>6000</v>
      </c>
      <c r="J321" s="187">
        <v>14500</v>
      </c>
      <c r="K321" s="141">
        <f t="shared" ref="K321" si="407">G321*I321</f>
        <v>6000</v>
      </c>
      <c r="L321" s="142">
        <f t="shared" ref="L321" si="408">G321*J321</f>
        <v>14500</v>
      </c>
      <c r="M321" s="130">
        <f t="shared" ref="M321" si="409">I321+J321</f>
        <v>20500</v>
      </c>
      <c r="N321" s="131">
        <f t="shared" ref="N321" si="410">K321+L321</f>
        <v>20500</v>
      </c>
      <c r="O321" s="111"/>
      <c r="P321" s="20" t="s">
        <v>294</v>
      </c>
      <c r="Q321" s="20">
        <f t="shared" si="364"/>
        <v>20500</v>
      </c>
      <c r="R321" s="20">
        <f t="shared" si="365"/>
        <v>0</v>
      </c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</row>
    <row r="322" spans="1:68" s="92" customFormat="1">
      <c r="A322" s="174" t="str">
        <f>IF(F319:F322="","", COUNTA($F$9:F322))</f>
        <v/>
      </c>
      <c r="B322" s="89"/>
      <c r="C322" s="89"/>
      <c r="D322" s="138" t="s">
        <v>132</v>
      </c>
      <c r="E322" s="175"/>
      <c r="F322" s="175"/>
      <c r="G322" s="94"/>
      <c r="H322" s="129"/>
      <c r="I322" s="186"/>
      <c r="J322" s="187"/>
      <c r="K322" s="141"/>
      <c r="L322" s="142"/>
      <c r="M322" s="130"/>
      <c r="N322" s="131"/>
      <c r="O322" s="111"/>
      <c r="P322" s="20"/>
      <c r="Q322" s="20">
        <f t="shared" si="364"/>
        <v>0</v>
      </c>
      <c r="R322" s="20">
        <f t="shared" si="365"/>
        <v>0</v>
      </c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</row>
    <row r="323" spans="1:68" s="92" customFormat="1">
      <c r="A323" s="174" t="str">
        <f>IF(F320:F323="","", COUNTA($F$9:F323))</f>
        <v/>
      </c>
      <c r="B323" s="89"/>
      <c r="C323" s="89"/>
      <c r="D323" s="138" t="s">
        <v>271</v>
      </c>
      <c r="E323" s="175"/>
      <c r="F323" s="175"/>
      <c r="G323" s="94"/>
      <c r="H323" s="129"/>
      <c r="I323" s="186"/>
      <c r="J323" s="187"/>
      <c r="K323" s="141"/>
      <c r="L323" s="142"/>
      <c r="M323" s="130"/>
      <c r="N323" s="131"/>
      <c r="O323" s="111"/>
      <c r="P323" s="20"/>
      <c r="Q323" s="20">
        <f t="shared" si="364"/>
        <v>0</v>
      </c>
      <c r="R323" s="20">
        <f t="shared" si="365"/>
        <v>0</v>
      </c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</row>
    <row r="324" spans="1:68" s="92" customFormat="1" ht="31">
      <c r="A324" s="174">
        <f>IF(F321:F324="","", COUNTA($F$9:F324))</f>
        <v>172</v>
      </c>
      <c r="B324" s="89" t="s">
        <v>285</v>
      </c>
      <c r="C324" s="89" t="s">
        <v>285</v>
      </c>
      <c r="D324" s="177" t="s">
        <v>272</v>
      </c>
      <c r="E324" s="175">
        <v>1</v>
      </c>
      <c r="F324" s="9">
        <v>0</v>
      </c>
      <c r="G324" s="94">
        <f t="shared" ref="G324:G326" si="411">E324+(F324*E324)</f>
        <v>1</v>
      </c>
      <c r="H324" s="129" t="s">
        <v>106</v>
      </c>
      <c r="I324" s="186">
        <v>180</v>
      </c>
      <c r="J324" s="187">
        <v>791.48</v>
      </c>
      <c r="K324" s="141">
        <f t="shared" ref="K324:K326" si="412">G324*I324</f>
        <v>180</v>
      </c>
      <c r="L324" s="142">
        <f t="shared" ref="L324:L326" si="413">G324*J324</f>
        <v>791.48</v>
      </c>
      <c r="M324" s="130">
        <f t="shared" ref="M324:M326" si="414">I324+J324</f>
        <v>971.48</v>
      </c>
      <c r="N324" s="131">
        <f t="shared" ref="N324:N326" si="415">K324+L324</f>
        <v>971.48</v>
      </c>
      <c r="O324" s="111"/>
      <c r="P324" s="20" t="s">
        <v>295</v>
      </c>
      <c r="Q324" s="20">
        <f t="shared" si="364"/>
        <v>0</v>
      </c>
      <c r="R324" s="20">
        <f t="shared" si="365"/>
        <v>971.48</v>
      </c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</row>
    <row r="325" spans="1:68" s="92" customFormat="1">
      <c r="A325" s="174">
        <f>IF(F322:F325="","", COUNTA($F$9:F325))</f>
        <v>173</v>
      </c>
      <c r="B325" s="89" t="s">
        <v>285</v>
      </c>
      <c r="C325" s="89" t="s">
        <v>285</v>
      </c>
      <c r="D325" s="176" t="s">
        <v>273</v>
      </c>
      <c r="E325" s="175">
        <v>4</v>
      </c>
      <c r="F325" s="9">
        <v>0</v>
      </c>
      <c r="G325" s="94">
        <f t="shared" si="411"/>
        <v>4</v>
      </c>
      <c r="H325" s="129" t="s">
        <v>106</v>
      </c>
      <c r="I325" s="186">
        <v>234.16</v>
      </c>
      <c r="J325" s="187">
        <v>2657.43</v>
      </c>
      <c r="K325" s="141">
        <f t="shared" si="412"/>
        <v>936.64</v>
      </c>
      <c r="L325" s="142">
        <f t="shared" si="413"/>
        <v>10629.72</v>
      </c>
      <c r="M325" s="130">
        <f t="shared" si="414"/>
        <v>2891.5899999999997</v>
      </c>
      <c r="N325" s="131">
        <f t="shared" si="415"/>
        <v>11566.359999999999</v>
      </c>
      <c r="O325" s="111"/>
      <c r="P325" s="20" t="s">
        <v>295</v>
      </c>
      <c r="Q325" s="20">
        <f t="shared" si="364"/>
        <v>0</v>
      </c>
      <c r="R325" s="20">
        <f t="shared" si="365"/>
        <v>11566.359999999999</v>
      </c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</row>
    <row r="326" spans="1:68" s="92" customFormat="1" ht="31">
      <c r="A326" s="174">
        <f>IF(F323:F326="","", COUNTA($F$9:F326))</f>
        <v>174</v>
      </c>
      <c r="B326" s="89" t="s">
        <v>285</v>
      </c>
      <c r="C326" s="89" t="s">
        <v>285</v>
      </c>
      <c r="D326" s="177" t="s">
        <v>270</v>
      </c>
      <c r="E326" s="175">
        <v>1</v>
      </c>
      <c r="F326" s="9">
        <v>0</v>
      </c>
      <c r="G326" s="94">
        <f t="shared" si="411"/>
        <v>1</v>
      </c>
      <c r="H326" s="129" t="s">
        <v>263</v>
      </c>
      <c r="I326" s="186">
        <v>4000</v>
      </c>
      <c r="J326" s="187">
        <v>7500</v>
      </c>
      <c r="K326" s="141">
        <f t="shared" si="412"/>
        <v>4000</v>
      </c>
      <c r="L326" s="142">
        <f t="shared" si="413"/>
        <v>7500</v>
      </c>
      <c r="M326" s="130">
        <f t="shared" si="414"/>
        <v>11500</v>
      </c>
      <c r="N326" s="131">
        <f t="shared" si="415"/>
        <v>11500</v>
      </c>
      <c r="O326" s="111"/>
      <c r="P326" s="20" t="s">
        <v>295</v>
      </c>
      <c r="Q326" s="20">
        <f t="shared" si="364"/>
        <v>0</v>
      </c>
      <c r="R326" s="20">
        <f t="shared" si="365"/>
        <v>11500</v>
      </c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</row>
    <row r="327" spans="1:68" s="92" customFormat="1" ht="16" thickBot="1">
      <c r="A327" s="174" t="str">
        <f>IF(F324:F327="","", COUNTA($F$9:F327))</f>
        <v/>
      </c>
      <c r="B327" s="89"/>
      <c r="C327" s="89"/>
      <c r="D327" s="137"/>
      <c r="E327" s="140"/>
      <c r="F327" s="9"/>
      <c r="G327" s="94"/>
      <c r="H327" s="129"/>
      <c r="I327" s="186"/>
      <c r="J327" s="187"/>
      <c r="K327" s="141"/>
      <c r="L327" s="142"/>
      <c r="M327" s="130"/>
      <c r="N327" s="131"/>
      <c r="O327" s="111"/>
      <c r="P327" s="20"/>
      <c r="Q327" s="20">
        <f t="shared" si="364"/>
        <v>0</v>
      </c>
      <c r="R327" s="20">
        <f t="shared" si="365"/>
        <v>0</v>
      </c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</row>
    <row r="328" spans="1:68" ht="16" thickBot="1">
      <c r="A328" s="174" t="str">
        <f>IF(F325:F328="","", COUNTA($F$9:F328))</f>
        <v/>
      </c>
      <c r="B328" s="89"/>
      <c r="C328" s="89"/>
      <c r="D328" s="10" t="s">
        <v>81</v>
      </c>
      <c r="E328" s="11"/>
      <c r="F328" s="12"/>
      <c r="G328" s="12"/>
      <c r="H328" s="13"/>
      <c r="I328" s="188"/>
      <c r="J328" s="188"/>
      <c r="K328" s="102">
        <f>SUM(K320:K327)</f>
        <v>11116.64</v>
      </c>
      <c r="L328" s="102">
        <f>SUM(L320:L327)</f>
        <v>33421.199999999997</v>
      </c>
      <c r="M328" s="102"/>
      <c r="N328" s="103"/>
      <c r="O328" s="104">
        <f>SUM(N320:N327)</f>
        <v>44537.84</v>
      </c>
      <c r="P328" s="20"/>
      <c r="Q328" s="20">
        <f t="shared" si="364"/>
        <v>0</v>
      </c>
      <c r="R328" s="20">
        <f t="shared" si="365"/>
        <v>0</v>
      </c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</row>
    <row r="329" spans="1:68">
      <c r="A329" s="174" t="str">
        <f>IF(F326:F329="","", COUNTA($F$9:F329))</f>
        <v/>
      </c>
      <c r="B329" s="14"/>
      <c r="C329" s="74"/>
      <c r="D329" s="15"/>
      <c r="E329" s="16"/>
      <c r="F329" s="17"/>
      <c r="G329" s="18"/>
      <c r="H329" s="19"/>
      <c r="I329" s="189"/>
      <c r="J329" s="189"/>
      <c r="K329" s="21"/>
      <c r="L329" s="21"/>
      <c r="M329" s="21"/>
      <c r="N329" s="33"/>
      <c r="O329" s="105"/>
      <c r="P329" s="20"/>
      <c r="Q329" s="20">
        <f t="shared" si="364"/>
        <v>0</v>
      </c>
      <c r="R329" s="20">
        <f t="shared" si="365"/>
        <v>0</v>
      </c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</row>
    <row r="330" spans="1:68">
      <c r="A330" s="174" t="str">
        <f>IF(F327:F330="","", COUNTA($F$9:F330))</f>
        <v/>
      </c>
      <c r="B330" s="113"/>
      <c r="C330" s="169" t="s">
        <v>43</v>
      </c>
      <c r="D330" s="170" t="s">
        <v>82</v>
      </c>
      <c r="E330" s="171"/>
      <c r="F330" s="172"/>
      <c r="G330" s="94"/>
      <c r="H330" s="129"/>
      <c r="I330" s="186"/>
      <c r="J330" s="186"/>
      <c r="K330" s="156"/>
      <c r="L330" s="156"/>
      <c r="M330" s="156"/>
      <c r="N330" s="157"/>
      <c r="O330" s="173"/>
      <c r="P330" s="20"/>
      <c r="Q330" s="20">
        <f t="shared" si="364"/>
        <v>0</v>
      </c>
      <c r="R330" s="20">
        <f t="shared" si="365"/>
        <v>0</v>
      </c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</row>
    <row r="331" spans="1:68" s="92" customFormat="1">
      <c r="A331" s="174" t="str">
        <f>IF(F328:F331="","", COUNTA($F$9:F331))</f>
        <v/>
      </c>
      <c r="B331" s="89"/>
      <c r="C331" s="89"/>
      <c r="D331" s="138" t="s">
        <v>103</v>
      </c>
      <c r="E331" s="175"/>
      <c r="F331" s="175"/>
      <c r="G331" s="94"/>
      <c r="H331" s="129"/>
      <c r="I331" s="186"/>
      <c r="J331" s="187"/>
      <c r="K331" s="141"/>
      <c r="L331" s="142"/>
      <c r="M331" s="130"/>
      <c r="N331" s="131"/>
      <c r="O331" s="111"/>
      <c r="P331" s="20"/>
      <c r="Q331" s="20">
        <f t="shared" si="364"/>
        <v>0</v>
      </c>
      <c r="R331" s="20">
        <f t="shared" si="365"/>
        <v>0</v>
      </c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</row>
    <row r="332" spans="1:68" s="92" customFormat="1" ht="46.5">
      <c r="A332" s="174">
        <f>IF(F329:F332="","", COUNTA($F$9:F332))</f>
        <v>175</v>
      </c>
      <c r="B332" s="89" t="s">
        <v>285</v>
      </c>
      <c r="C332" s="89" t="s">
        <v>285</v>
      </c>
      <c r="D332" s="177" t="s">
        <v>274</v>
      </c>
      <c r="E332" s="175">
        <v>1</v>
      </c>
      <c r="F332" s="9">
        <v>0</v>
      </c>
      <c r="G332" s="94">
        <f t="shared" ref="G332" si="416">E332+(F332*E332)</f>
        <v>1</v>
      </c>
      <c r="H332" s="129" t="s">
        <v>263</v>
      </c>
      <c r="I332" s="186">
        <v>5500</v>
      </c>
      <c r="J332" s="187">
        <v>12500</v>
      </c>
      <c r="K332" s="141">
        <f t="shared" ref="K332" si="417">G332*I332</f>
        <v>5500</v>
      </c>
      <c r="L332" s="142">
        <f t="shared" ref="L332" si="418">G332*J332</f>
        <v>12500</v>
      </c>
      <c r="M332" s="130">
        <f t="shared" ref="M332" si="419">I332+J332</f>
        <v>18000</v>
      </c>
      <c r="N332" s="131">
        <f t="shared" ref="N332" si="420">K332+L332</f>
        <v>18000</v>
      </c>
      <c r="O332" s="111"/>
      <c r="P332" s="20" t="s">
        <v>294</v>
      </c>
      <c r="Q332" s="20">
        <f t="shared" si="364"/>
        <v>18000</v>
      </c>
      <c r="R332" s="20">
        <f t="shared" si="365"/>
        <v>0</v>
      </c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</row>
    <row r="333" spans="1:68" s="92" customFormat="1">
      <c r="A333" s="174" t="str">
        <f>IF(F330:F333="","", COUNTA($F$9:F333))</f>
        <v/>
      </c>
      <c r="B333" s="89"/>
      <c r="C333" s="89"/>
      <c r="D333" s="138" t="s">
        <v>132</v>
      </c>
      <c r="E333" s="175"/>
      <c r="F333" s="175"/>
      <c r="G333" s="94"/>
      <c r="H333" s="129"/>
      <c r="I333" s="186"/>
      <c r="J333" s="187"/>
      <c r="K333" s="141"/>
      <c r="L333" s="142"/>
      <c r="M333" s="130"/>
      <c r="N333" s="131"/>
      <c r="O333" s="111"/>
      <c r="P333" s="20"/>
      <c r="Q333" s="20">
        <f t="shared" si="364"/>
        <v>0</v>
      </c>
      <c r="R333" s="20">
        <f t="shared" si="365"/>
        <v>0</v>
      </c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</row>
    <row r="334" spans="1:68" s="92" customFormat="1" ht="46.5">
      <c r="A334" s="174">
        <f>IF(F331:F334="","", COUNTA($F$9:F334))</f>
        <v>176</v>
      </c>
      <c r="B334" s="89" t="s">
        <v>285</v>
      </c>
      <c r="C334" s="89" t="s">
        <v>285</v>
      </c>
      <c r="D334" s="177" t="s">
        <v>274</v>
      </c>
      <c r="E334" s="175">
        <v>1</v>
      </c>
      <c r="F334" s="9">
        <v>0</v>
      </c>
      <c r="G334" s="94">
        <f t="shared" ref="G334" si="421">E334+(F334*E334)</f>
        <v>1</v>
      </c>
      <c r="H334" s="129" t="s">
        <v>263</v>
      </c>
      <c r="I334" s="186">
        <v>8500</v>
      </c>
      <c r="J334" s="187">
        <v>19700</v>
      </c>
      <c r="K334" s="141">
        <f t="shared" ref="K334" si="422">G334*I334</f>
        <v>8500</v>
      </c>
      <c r="L334" s="142">
        <f t="shared" ref="L334" si="423">G334*J334</f>
        <v>19700</v>
      </c>
      <c r="M334" s="130">
        <f t="shared" ref="M334" si="424">I334+J334</f>
        <v>28200</v>
      </c>
      <c r="N334" s="131">
        <f t="shared" ref="N334" si="425">K334+L334</f>
        <v>28200</v>
      </c>
      <c r="O334" s="111"/>
      <c r="P334" s="20" t="s">
        <v>295</v>
      </c>
      <c r="Q334" s="20">
        <f t="shared" si="364"/>
        <v>0</v>
      </c>
      <c r="R334" s="20">
        <f t="shared" si="365"/>
        <v>28200</v>
      </c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</row>
    <row r="335" spans="1:68" s="92" customFormat="1" ht="16" thickBot="1">
      <c r="A335" s="174" t="str">
        <f>IF(F332:F335="","", COUNTA($F$9:F335))</f>
        <v/>
      </c>
      <c r="B335" s="89"/>
      <c r="C335" s="89"/>
      <c r="D335" s="137"/>
      <c r="E335" s="140"/>
      <c r="F335" s="9"/>
      <c r="G335" s="94"/>
      <c r="H335" s="129"/>
      <c r="I335" s="186"/>
      <c r="J335" s="187"/>
      <c r="K335" s="141"/>
      <c r="L335" s="142"/>
      <c r="M335" s="130"/>
      <c r="N335" s="131"/>
      <c r="O335" s="111"/>
      <c r="P335" s="20"/>
      <c r="Q335" s="20">
        <f t="shared" si="364"/>
        <v>0</v>
      </c>
      <c r="R335" s="20">
        <f t="shared" si="365"/>
        <v>0</v>
      </c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</row>
    <row r="336" spans="1:68" ht="16" thickBot="1">
      <c r="A336" s="174" t="str">
        <f>IF(F333:F336="","", COUNTA($F$9:F336))</f>
        <v/>
      </c>
      <c r="B336" s="8"/>
      <c r="C336" s="73"/>
      <c r="D336" s="10" t="s">
        <v>44</v>
      </c>
      <c r="E336" s="11"/>
      <c r="F336" s="12"/>
      <c r="G336" s="12"/>
      <c r="H336" s="13"/>
      <c r="I336" s="188"/>
      <c r="J336" s="188"/>
      <c r="K336" s="102">
        <f>SUM(K331:K335)</f>
        <v>14000</v>
      </c>
      <c r="L336" s="102">
        <f>SUM(L331:L335)</f>
        <v>32200</v>
      </c>
      <c r="M336" s="102"/>
      <c r="N336" s="103"/>
      <c r="O336" s="104">
        <f>SUM(N331:N335)</f>
        <v>46200</v>
      </c>
      <c r="P336" s="20"/>
      <c r="Q336" s="20">
        <f t="shared" si="364"/>
        <v>0</v>
      </c>
      <c r="R336" s="20">
        <f t="shared" si="365"/>
        <v>0</v>
      </c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</row>
    <row r="337" spans="1:68">
      <c r="A337" s="174" t="str">
        <f>IF(F334:F337="","", COUNTA($F$9:F337))</f>
        <v/>
      </c>
      <c r="B337" s="14"/>
      <c r="C337" s="74"/>
      <c r="D337" s="15"/>
      <c r="E337" s="16"/>
      <c r="F337" s="17"/>
      <c r="G337" s="18"/>
      <c r="H337" s="19"/>
      <c r="I337" s="189"/>
      <c r="J337" s="189"/>
      <c r="K337" s="21"/>
      <c r="L337" s="21"/>
      <c r="M337" s="21"/>
      <c r="N337" s="33"/>
      <c r="O337" s="105"/>
      <c r="P337" s="20"/>
      <c r="Q337" s="20">
        <f t="shared" si="364"/>
        <v>0</v>
      </c>
      <c r="R337" s="20">
        <f t="shared" si="365"/>
        <v>0</v>
      </c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</row>
    <row r="338" spans="1:68">
      <c r="A338" s="174" t="str">
        <f>IF(F335:F338="","", COUNTA($F$9:F338))</f>
        <v/>
      </c>
      <c r="B338" s="113"/>
      <c r="C338" s="169" t="s">
        <v>48</v>
      </c>
      <c r="D338" s="170" t="s">
        <v>49</v>
      </c>
      <c r="E338" s="171"/>
      <c r="F338" s="172"/>
      <c r="G338" s="94"/>
      <c r="H338" s="129"/>
      <c r="I338" s="186"/>
      <c r="J338" s="186"/>
      <c r="K338" s="156"/>
      <c r="L338" s="156"/>
      <c r="M338" s="156"/>
      <c r="N338" s="157"/>
      <c r="O338" s="173"/>
      <c r="P338" s="20"/>
      <c r="Q338" s="20">
        <f t="shared" si="364"/>
        <v>0</v>
      </c>
      <c r="R338" s="20">
        <f t="shared" si="365"/>
        <v>0</v>
      </c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</row>
    <row r="339" spans="1:68" s="92" customFormat="1">
      <c r="A339" s="174" t="str">
        <f>IF(F336:F339="","", COUNTA($F$9:F339))</f>
        <v/>
      </c>
      <c r="B339" s="89"/>
      <c r="C339" s="89"/>
      <c r="D339" s="138" t="s">
        <v>132</v>
      </c>
      <c r="E339" s="175"/>
      <c r="F339" s="175"/>
      <c r="G339" s="94"/>
      <c r="H339" s="129"/>
      <c r="I339" s="186"/>
      <c r="J339" s="187"/>
      <c r="K339" s="141"/>
      <c r="L339" s="142"/>
      <c r="M339" s="130"/>
      <c r="N339" s="131"/>
      <c r="O339" s="111"/>
      <c r="P339" s="20"/>
      <c r="Q339" s="20">
        <f t="shared" si="364"/>
        <v>0</v>
      </c>
      <c r="R339" s="20">
        <f t="shared" si="365"/>
        <v>0</v>
      </c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</row>
    <row r="340" spans="1:68" s="92" customFormat="1">
      <c r="A340" s="174">
        <f>IF(F337:F340="","", COUNTA($F$9:F340))</f>
        <v>177</v>
      </c>
      <c r="B340" s="89" t="s">
        <v>285</v>
      </c>
      <c r="C340" s="89" t="s">
        <v>285</v>
      </c>
      <c r="D340" s="176" t="s">
        <v>275</v>
      </c>
      <c r="E340" s="175">
        <v>32.71</v>
      </c>
      <c r="F340" s="9">
        <v>0.1</v>
      </c>
      <c r="G340" s="94">
        <f t="shared" ref="G340:G341" si="426">E340+(F340*E340)</f>
        <v>35.981000000000002</v>
      </c>
      <c r="H340" s="129" t="s">
        <v>142</v>
      </c>
      <c r="I340" s="186">
        <v>56.23</v>
      </c>
      <c r="J340" s="187">
        <v>0</v>
      </c>
      <c r="K340" s="141">
        <f t="shared" ref="K340:K341" si="427">G340*I340</f>
        <v>2023.21163</v>
      </c>
      <c r="L340" s="142">
        <f t="shared" ref="L340:L341" si="428">G340*J340</f>
        <v>0</v>
      </c>
      <c r="M340" s="130">
        <f t="shared" ref="M340:M341" si="429">I340+J340</f>
        <v>56.23</v>
      </c>
      <c r="N340" s="131">
        <f t="shared" ref="N340:N341" si="430">K340+L340</f>
        <v>2023.21163</v>
      </c>
      <c r="O340" s="111"/>
      <c r="P340" s="20" t="s">
        <v>295</v>
      </c>
      <c r="Q340" s="20">
        <f t="shared" si="364"/>
        <v>0</v>
      </c>
      <c r="R340" s="20">
        <f t="shared" si="365"/>
        <v>2023.21163</v>
      </c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</row>
    <row r="341" spans="1:68" s="92" customFormat="1">
      <c r="A341" s="174">
        <f>IF(F338:F341="","", COUNTA($F$9:F341))</f>
        <v>178</v>
      </c>
      <c r="B341" s="89" t="s">
        <v>285</v>
      </c>
      <c r="C341" s="89" t="s">
        <v>285</v>
      </c>
      <c r="D341" s="176" t="s">
        <v>276</v>
      </c>
      <c r="E341" s="175">
        <v>6.74</v>
      </c>
      <c r="F341" s="9">
        <v>0.1</v>
      </c>
      <c r="G341" s="94">
        <f t="shared" si="426"/>
        <v>7.4140000000000006</v>
      </c>
      <c r="H341" s="129" t="s">
        <v>142</v>
      </c>
      <c r="I341" s="186">
        <v>49.71</v>
      </c>
      <c r="J341" s="187">
        <v>0</v>
      </c>
      <c r="K341" s="141">
        <f t="shared" si="427"/>
        <v>368.54994000000005</v>
      </c>
      <c r="L341" s="142">
        <f t="shared" si="428"/>
        <v>0</v>
      </c>
      <c r="M341" s="130">
        <f t="shared" si="429"/>
        <v>49.71</v>
      </c>
      <c r="N341" s="131">
        <f t="shared" si="430"/>
        <v>368.54994000000005</v>
      </c>
      <c r="O341" s="111"/>
      <c r="P341" s="20" t="s">
        <v>295</v>
      </c>
      <c r="Q341" s="20">
        <f t="shared" si="364"/>
        <v>0</v>
      </c>
      <c r="R341" s="20">
        <f t="shared" si="365"/>
        <v>368.54994000000005</v>
      </c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</row>
    <row r="342" spans="1:68" s="92" customFormat="1" ht="16" thickBot="1">
      <c r="A342" s="174" t="str">
        <f>IF(F339:F342="","", COUNTA($F$9:F342))</f>
        <v/>
      </c>
      <c r="B342" s="89"/>
      <c r="C342" s="89"/>
      <c r="D342" s="137"/>
      <c r="E342" s="140"/>
      <c r="F342" s="9"/>
      <c r="G342" s="94"/>
      <c r="H342" s="129"/>
      <c r="I342" s="186"/>
      <c r="J342" s="187"/>
      <c r="K342" s="141"/>
      <c r="L342" s="142"/>
      <c r="M342" s="130"/>
      <c r="N342" s="131"/>
      <c r="O342" s="111"/>
      <c r="P342" s="20"/>
      <c r="Q342" s="20">
        <f t="shared" ref="Q342:Q352" si="431">IF(P342="A",N342,0)</f>
        <v>0</v>
      </c>
      <c r="R342" s="20">
        <f t="shared" ref="R342:R354" si="432">IF($P342="N",$N342,0)</f>
        <v>0</v>
      </c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</row>
    <row r="343" spans="1:68" ht="16" thickBot="1">
      <c r="A343" s="174" t="str">
        <f>IF(F340:F343="","", COUNTA($F$9:F343))</f>
        <v/>
      </c>
      <c r="B343" s="89"/>
      <c r="C343" s="89"/>
      <c r="D343" s="10" t="s">
        <v>83</v>
      </c>
      <c r="E343" s="11"/>
      <c r="F343" s="12"/>
      <c r="G343" s="12"/>
      <c r="H343" s="13"/>
      <c r="I343" s="188"/>
      <c r="J343" s="188"/>
      <c r="K343" s="102">
        <f>SUM(K339:K342)</f>
        <v>2391.7615700000001</v>
      </c>
      <c r="L343" s="102">
        <f>SUM(L339:L342)</f>
        <v>0</v>
      </c>
      <c r="M343" s="102"/>
      <c r="N343" s="103"/>
      <c r="O343" s="104">
        <f>SUM(N339:N342)</f>
        <v>2391.7615700000001</v>
      </c>
      <c r="P343" s="20"/>
      <c r="Q343" s="20">
        <f t="shared" si="431"/>
        <v>0</v>
      </c>
      <c r="R343" s="20">
        <f t="shared" si="432"/>
        <v>0</v>
      </c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</row>
    <row r="344" spans="1:68">
      <c r="A344" s="174" t="str">
        <f>IF(F341:F344="","", COUNTA($F$9:F344))</f>
        <v/>
      </c>
      <c r="B344" s="14"/>
      <c r="C344" s="74"/>
      <c r="D344" s="15"/>
      <c r="E344" s="16"/>
      <c r="F344" s="17"/>
      <c r="G344" s="18"/>
      <c r="H344" s="19"/>
      <c r="I344" s="189"/>
      <c r="J344" s="189"/>
      <c r="K344" s="21"/>
      <c r="L344" s="21"/>
      <c r="M344" s="21"/>
      <c r="N344" s="33"/>
      <c r="O344" s="105"/>
      <c r="P344" s="20"/>
      <c r="Q344" s="20">
        <f t="shared" si="431"/>
        <v>0</v>
      </c>
      <c r="R344" s="20">
        <f t="shared" si="432"/>
        <v>0</v>
      </c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</row>
    <row r="345" spans="1:68">
      <c r="A345" s="174" t="str">
        <f>IF(F342:F345="","", COUNTA($F$9:F345))</f>
        <v/>
      </c>
      <c r="B345" s="113"/>
      <c r="C345" s="169" t="s">
        <v>99</v>
      </c>
      <c r="D345" s="170" t="s">
        <v>100</v>
      </c>
      <c r="E345" s="171"/>
      <c r="F345" s="172"/>
      <c r="G345" s="94"/>
      <c r="H345" s="129"/>
      <c r="I345" s="186"/>
      <c r="J345" s="186"/>
      <c r="K345" s="156"/>
      <c r="L345" s="156"/>
      <c r="M345" s="156"/>
      <c r="N345" s="157"/>
      <c r="O345" s="173"/>
      <c r="P345" s="20"/>
      <c r="Q345" s="20">
        <f t="shared" si="431"/>
        <v>0</v>
      </c>
      <c r="R345" s="20">
        <f t="shared" si="432"/>
        <v>0</v>
      </c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</row>
    <row r="346" spans="1:68" s="92" customFormat="1">
      <c r="A346" s="174" t="str">
        <f>IF(F343:F346="","", COUNTA($F$9:F346))</f>
        <v/>
      </c>
      <c r="B346" s="89"/>
      <c r="C346" s="89"/>
      <c r="D346" s="138" t="s">
        <v>277</v>
      </c>
      <c r="E346" s="175"/>
      <c r="F346" s="175"/>
      <c r="G346" s="94"/>
      <c r="H346" s="129"/>
      <c r="I346" s="186"/>
      <c r="J346" s="187"/>
      <c r="K346" s="141"/>
      <c r="L346" s="142"/>
      <c r="M346" s="130"/>
      <c r="N346" s="131"/>
      <c r="O346" s="111"/>
      <c r="P346" s="20"/>
      <c r="Q346" s="20">
        <f t="shared" si="431"/>
        <v>0</v>
      </c>
      <c r="R346" s="20">
        <f t="shared" si="432"/>
        <v>0</v>
      </c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</row>
    <row r="347" spans="1:68" s="92" customFormat="1">
      <c r="A347" s="174">
        <f>IF(F344:F347="","", COUNTA($F$9:F347))</f>
        <v>179</v>
      </c>
      <c r="B347" s="89" t="s">
        <v>285</v>
      </c>
      <c r="C347" s="89" t="s">
        <v>285</v>
      </c>
      <c r="D347" s="176" t="s">
        <v>278</v>
      </c>
      <c r="E347" s="175">
        <v>241.11</v>
      </c>
      <c r="F347" s="9">
        <v>0.1</v>
      </c>
      <c r="G347" s="94">
        <f t="shared" ref="G347" si="433">E347+(F347*E347)</f>
        <v>265.221</v>
      </c>
      <c r="H347" s="129" t="s">
        <v>109</v>
      </c>
      <c r="I347" s="186">
        <v>16.28</v>
      </c>
      <c r="J347" s="187">
        <v>48.76</v>
      </c>
      <c r="K347" s="141">
        <f t="shared" ref="K347" si="434">G347*I347</f>
        <v>4317.7978800000001</v>
      </c>
      <c r="L347" s="142">
        <f t="shared" ref="L347" si="435">G347*J347</f>
        <v>12932.17596</v>
      </c>
      <c r="M347" s="130">
        <f t="shared" ref="M347" si="436">I347+J347</f>
        <v>65.039999999999992</v>
      </c>
      <c r="N347" s="131">
        <f t="shared" ref="N347" si="437">K347+L347</f>
        <v>17249.973839999999</v>
      </c>
      <c r="O347" s="111"/>
      <c r="P347" s="20" t="s">
        <v>295</v>
      </c>
      <c r="Q347" s="20">
        <f t="shared" si="431"/>
        <v>0</v>
      </c>
      <c r="R347" s="20">
        <f t="shared" si="432"/>
        <v>17249.973839999999</v>
      </c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</row>
    <row r="348" spans="1:68" s="92" customFormat="1" ht="16" thickBot="1">
      <c r="A348" s="174" t="str">
        <f>IF(F346:F348="","", COUNTA($F$9:F348))</f>
        <v/>
      </c>
      <c r="B348" s="89"/>
      <c r="C348" s="89"/>
      <c r="D348" s="137"/>
      <c r="E348" s="140"/>
      <c r="F348" s="9"/>
      <c r="G348" s="94"/>
      <c r="H348" s="129"/>
      <c r="I348" s="186"/>
      <c r="J348" s="187"/>
      <c r="K348" s="141"/>
      <c r="L348" s="142"/>
      <c r="M348" s="130"/>
      <c r="N348" s="131"/>
      <c r="O348" s="111"/>
      <c r="P348" s="20"/>
      <c r="Q348" s="20">
        <f t="shared" si="431"/>
        <v>0</v>
      </c>
      <c r="R348" s="20">
        <f t="shared" si="432"/>
        <v>0</v>
      </c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</row>
    <row r="349" spans="1:68" ht="16" thickBot="1">
      <c r="A349" s="174" t="str">
        <f>IF(F347:F349="","", COUNTA($F$9:F349))</f>
        <v/>
      </c>
      <c r="B349" s="8"/>
      <c r="C349" s="73"/>
      <c r="D349" s="10" t="s">
        <v>101</v>
      </c>
      <c r="E349" s="11"/>
      <c r="F349" s="12"/>
      <c r="G349" s="12"/>
      <c r="H349" s="13"/>
      <c r="I349" s="188"/>
      <c r="J349" s="188"/>
      <c r="K349" s="102">
        <f>SUM(K346:K348)</f>
        <v>4317.7978800000001</v>
      </c>
      <c r="L349" s="102">
        <f>SUM(L346:L348)</f>
        <v>12932.17596</v>
      </c>
      <c r="M349" s="102"/>
      <c r="N349" s="103"/>
      <c r="O349" s="104">
        <f>SUM(N346:N348)</f>
        <v>17249.973839999999</v>
      </c>
      <c r="P349" s="20"/>
      <c r="Q349" s="20">
        <f t="shared" si="431"/>
        <v>0</v>
      </c>
      <c r="R349" s="20">
        <f t="shared" si="432"/>
        <v>0</v>
      </c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</row>
    <row r="350" spans="1:68" s="92" customFormat="1" ht="16" thickBot="1">
      <c r="A350" s="174" t="str">
        <f>IF(F348:F350="","", COUNTA($F$9:F350))</f>
        <v/>
      </c>
      <c r="B350" s="89"/>
      <c r="C350" s="110"/>
      <c r="D350" s="137"/>
      <c r="E350" s="136"/>
      <c r="F350" s="9"/>
      <c r="G350" s="94"/>
      <c r="H350" s="129"/>
      <c r="I350" s="186"/>
      <c r="J350" s="187"/>
      <c r="K350" s="145"/>
      <c r="L350" s="145"/>
      <c r="M350" s="130"/>
      <c r="N350" s="131"/>
      <c r="O350" s="111"/>
      <c r="P350" s="20"/>
      <c r="Q350" s="20">
        <f t="shared" si="431"/>
        <v>0</v>
      </c>
      <c r="R350" s="20">
        <f t="shared" si="432"/>
        <v>0</v>
      </c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</row>
    <row r="351" spans="1:68">
      <c r="A351" s="7" t="str">
        <f>IF(E351&lt;&gt;"",1+MAX(#REF!),"")</f>
        <v/>
      </c>
      <c r="B351" s="14"/>
      <c r="C351" s="74"/>
      <c r="D351" s="15"/>
      <c r="E351" s="16"/>
      <c r="F351" s="17"/>
      <c r="G351" s="18"/>
      <c r="H351" s="19"/>
      <c r="I351" s="189"/>
      <c r="J351" s="189"/>
      <c r="K351" s="21"/>
      <c r="L351" s="21"/>
      <c r="M351" s="21"/>
      <c r="N351" s="33"/>
      <c r="O351" s="105"/>
      <c r="P351" s="20"/>
      <c r="Q351" s="20">
        <f t="shared" si="431"/>
        <v>0</v>
      </c>
      <c r="R351" s="20">
        <f t="shared" si="432"/>
        <v>0</v>
      </c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</row>
    <row r="352" spans="1:68">
      <c r="A352" s="225" t="s">
        <v>28</v>
      </c>
      <c r="B352" s="226"/>
      <c r="C352" s="65"/>
      <c r="D352" s="66"/>
      <c r="E352" s="67"/>
      <c r="F352" s="68"/>
      <c r="G352" s="69"/>
      <c r="H352" s="70"/>
      <c r="I352" s="190"/>
      <c r="J352" s="71"/>
      <c r="K352" s="139">
        <f>SUM(K8:K350)/2</f>
        <v>608384.46419999981</v>
      </c>
      <c r="L352" s="139">
        <f>SUM(L8:L350)/2</f>
        <v>1535533.1024499999</v>
      </c>
      <c r="M352" s="97"/>
      <c r="N352" s="97"/>
      <c r="O352" s="106">
        <f>SUM(O8:O350)</f>
        <v>2174784.7766500004</v>
      </c>
      <c r="P352" s="20"/>
      <c r="Q352" s="20">
        <f t="shared" si="431"/>
        <v>0</v>
      </c>
      <c r="R352" s="20">
        <f t="shared" si="432"/>
        <v>0</v>
      </c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</row>
    <row r="353" spans="1:33">
      <c r="A353" s="93" t="s">
        <v>29</v>
      </c>
      <c r="B353" s="72"/>
      <c r="C353" s="65"/>
      <c r="D353" s="66"/>
      <c r="E353" s="67"/>
      <c r="F353" s="68"/>
      <c r="G353" s="69">
        <v>0.25</v>
      </c>
      <c r="H353" s="70"/>
      <c r="I353" s="190"/>
      <c r="J353" s="71"/>
      <c r="K353" s="97"/>
      <c r="L353" s="97"/>
      <c r="M353" s="97"/>
      <c r="N353" s="97"/>
      <c r="O353" s="127">
        <f>O352*G353</f>
        <v>543696.19416250009</v>
      </c>
      <c r="P353" s="20" t="s">
        <v>296</v>
      </c>
      <c r="Q353" s="211">
        <f>O353*0.3</f>
        <v>163108.85824875001</v>
      </c>
      <c r="R353" s="211">
        <f>O353*0.7</f>
        <v>380587.33591375005</v>
      </c>
      <c r="S353" s="20"/>
      <c r="T353" s="194" t="s">
        <v>299</v>
      </c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</row>
    <row r="354" spans="1:33">
      <c r="A354" s="93" t="s">
        <v>9</v>
      </c>
      <c r="B354" s="72"/>
      <c r="C354" s="65"/>
      <c r="D354" s="66"/>
      <c r="E354" s="67"/>
      <c r="F354" s="68"/>
      <c r="G354" s="69"/>
      <c r="H354" s="70"/>
      <c r="I354" s="190"/>
      <c r="J354" s="71"/>
      <c r="K354" s="97"/>
      <c r="L354" s="97"/>
      <c r="M354" s="97"/>
      <c r="N354" s="97"/>
      <c r="O354" s="127">
        <f>O352*G354</f>
        <v>0</v>
      </c>
      <c r="P354" s="20"/>
      <c r="Q354" s="211">
        <f>O354*0.3</f>
        <v>0</v>
      </c>
      <c r="R354" s="20">
        <f t="shared" si="432"/>
        <v>0</v>
      </c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</row>
    <row r="355" spans="1:33">
      <c r="A355" s="93" t="s">
        <v>10</v>
      </c>
      <c r="B355" s="72"/>
      <c r="C355" s="65"/>
      <c r="D355" s="66"/>
      <c r="E355" s="67"/>
      <c r="F355" s="68"/>
      <c r="G355" s="69">
        <v>0.1</v>
      </c>
      <c r="H355" s="70"/>
      <c r="I355" s="190"/>
      <c r="J355" s="71"/>
      <c r="K355" s="97"/>
      <c r="L355" s="97"/>
      <c r="M355" s="97"/>
      <c r="N355" s="97"/>
      <c r="O355" s="127">
        <f>G355*O352</f>
        <v>217478.47766500004</v>
      </c>
      <c r="P355" s="20" t="s">
        <v>296</v>
      </c>
      <c r="Q355" s="211">
        <f>O355*0.3</f>
        <v>65243.543299500008</v>
      </c>
      <c r="R355" s="211">
        <f>O355*0.7</f>
        <v>152234.93436550003</v>
      </c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</row>
    <row r="356" spans="1:33" ht="16" thickBot="1">
      <c r="A356" s="59" t="s">
        <v>30</v>
      </c>
      <c r="B356" s="60"/>
      <c r="C356" s="61"/>
      <c r="D356" s="62"/>
      <c r="E356" s="63"/>
      <c r="F356" s="64"/>
      <c r="G356" s="95"/>
      <c r="H356" s="58"/>
      <c r="I356" s="191"/>
      <c r="J356" s="191"/>
      <c r="K356" s="98"/>
      <c r="L356" s="98"/>
      <c r="M356" s="98"/>
      <c r="N356" s="98"/>
      <c r="O356" s="107">
        <f>SUM(O352:O355)</f>
        <v>2935959.4484775006</v>
      </c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</row>
    <row r="357" spans="1:33">
      <c r="A357" s="22"/>
      <c r="B357" s="23"/>
      <c r="C357" s="75"/>
      <c r="D357" s="24"/>
      <c r="E357" s="25"/>
      <c r="F357" s="26"/>
      <c r="G357" s="25"/>
      <c r="H357" s="27"/>
      <c r="I357" s="192"/>
      <c r="J357" s="192"/>
      <c r="K357" s="99"/>
      <c r="L357" s="99"/>
      <c r="M357" s="99"/>
      <c r="N357" s="99"/>
      <c r="O357" s="108"/>
    </row>
    <row r="358" spans="1:33" ht="16" thickBot="1">
      <c r="A358" s="28"/>
      <c r="B358" s="29"/>
      <c r="C358" s="76"/>
      <c r="D358" s="30"/>
      <c r="E358" s="31"/>
      <c r="F358" s="30"/>
      <c r="G358" s="31"/>
      <c r="H358" s="32"/>
      <c r="I358" s="193"/>
      <c r="J358" s="193"/>
      <c r="K358" s="100"/>
      <c r="L358" s="100"/>
      <c r="M358" s="100"/>
      <c r="N358" s="100"/>
      <c r="O358" s="109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</row>
    <row r="359" spans="1:33">
      <c r="A359" s="20"/>
      <c r="B359" s="20"/>
      <c r="C359" s="77"/>
      <c r="D359" s="20"/>
      <c r="E359" s="20"/>
      <c r="F359" s="20"/>
      <c r="G359" s="96"/>
      <c r="H359" s="20"/>
      <c r="I359" s="194"/>
      <c r="J359" s="194"/>
      <c r="K359" s="96"/>
      <c r="L359" s="96"/>
      <c r="M359" s="96"/>
      <c r="N359" s="96"/>
      <c r="O359" s="96"/>
      <c r="P359" s="20"/>
      <c r="Q359" s="194" t="s">
        <v>300</v>
      </c>
      <c r="R359" s="194" t="s">
        <v>301</v>
      </c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</row>
    <row r="360" spans="1:33">
      <c r="A360" s="20"/>
      <c r="B360" s="20"/>
      <c r="C360" s="77"/>
      <c r="D360" s="20"/>
      <c r="E360" s="20"/>
      <c r="F360" s="20"/>
      <c r="G360" s="96"/>
      <c r="H360" s="20"/>
      <c r="I360" s="194"/>
      <c r="J360" s="194"/>
      <c r="K360" s="96"/>
      <c r="L360" s="96"/>
      <c r="M360" s="96"/>
      <c r="N360" s="207"/>
      <c r="O360" s="208"/>
      <c r="P360" s="20"/>
      <c r="Q360" s="127">
        <f>SUM(Q2:Q355)</f>
        <v>914235.19134825002</v>
      </c>
      <c r="R360" s="127">
        <f>SUM(R2:R355)</f>
        <v>2021724.257129251</v>
      </c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</row>
    <row r="361" spans="1:33">
      <c r="A361" s="20"/>
      <c r="B361" s="20"/>
      <c r="C361" s="77"/>
      <c r="D361" s="20"/>
      <c r="E361" s="20"/>
      <c r="F361" s="20"/>
      <c r="G361" s="96"/>
      <c r="H361" s="20"/>
      <c r="I361" s="194"/>
      <c r="J361" s="194"/>
      <c r="K361" s="96"/>
      <c r="L361" s="96"/>
      <c r="M361" s="96"/>
      <c r="N361" s="207"/>
      <c r="O361" s="208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</row>
    <row r="362" spans="1:33">
      <c r="A362" s="20"/>
      <c r="B362" s="20"/>
      <c r="C362" s="77"/>
      <c r="D362" s="20"/>
      <c r="E362" s="20"/>
      <c r="F362" s="20"/>
      <c r="G362" s="96"/>
      <c r="H362" s="20"/>
      <c r="I362" s="194"/>
      <c r="J362" s="194"/>
      <c r="K362" s="96"/>
      <c r="L362" s="96"/>
      <c r="M362" s="96"/>
      <c r="N362" s="96"/>
      <c r="O362" s="209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</row>
    <row r="363" spans="1:33" ht="16" thickBot="1">
      <c r="A363" s="20"/>
      <c r="B363" s="20"/>
      <c r="C363" s="77"/>
      <c r="D363" s="20"/>
      <c r="E363" s="20"/>
      <c r="F363" s="20"/>
      <c r="G363" s="96"/>
      <c r="H363" s="20"/>
      <c r="I363" s="194"/>
      <c r="J363" s="194"/>
      <c r="K363" s="96"/>
      <c r="L363" s="96"/>
      <c r="M363" s="96"/>
      <c r="N363" s="96"/>
      <c r="O363" s="96"/>
      <c r="P363" s="20"/>
      <c r="Q363" s="20"/>
      <c r="R363" s="107">
        <f>SUM(Q360:R360)</f>
        <v>2935959.448477501</v>
      </c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</row>
    <row r="364" spans="1:33">
      <c r="A364" s="20"/>
      <c r="B364" s="20"/>
      <c r="C364" s="77"/>
      <c r="D364" s="20"/>
      <c r="E364" s="20"/>
      <c r="F364" s="20"/>
      <c r="G364" s="96"/>
      <c r="H364" s="20"/>
      <c r="I364" s="194"/>
      <c r="J364" s="194"/>
      <c r="K364" s="96"/>
      <c r="L364" s="96"/>
      <c r="M364" s="96"/>
      <c r="N364" s="96"/>
      <c r="O364" s="96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</row>
    <row r="365" spans="1:33">
      <c r="A365" s="20"/>
      <c r="B365" s="20"/>
      <c r="C365" s="77"/>
      <c r="D365" s="20"/>
      <c r="E365" s="20"/>
      <c r="F365" s="20"/>
      <c r="G365" s="96"/>
      <c r="H365" s="20"/>
      <c r="I365" s="194"/>
      <c r="J365" s="194"/>
      <c r="K365" s="96"/>
      <c r="L365" s="96"/>
      <c r="M365" s="96"/>
      <c r="N365" s="96"/>
      <c r="O365" s="96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</row>
    <row r="366" spans="1:33">
      <c r="A366" s="20"/>
      <c r="B366" s="20"/>
      <c r="C366" s="77"/>
      <c r="D366" s="20"/>
      <c r="E366" s="20"/>
      <c r="F366" s="20"/>
      <c r="G366" s="96"/>
      <c r="H366" s="20"/>
      <c r="I366" s="194"/>
      <c r="J366" s="194"/>
      <c r="K366" s="96"/>
      <c r="L366" s="96"/>
      <c r="M366" s="96"/>
      <c r="N366" s="96"/>
      <c r="O366" s="96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</row>
    <row r="367" spans="1:33">
      <c r="A367" s="20"/>
      <c r="B367" s="20"/>
      <c r="C367" s="77"/>
      <c r="D367" s="20"/>
      <c r="E367" s="20"/>
      <c r="F367" s="20"/>
      <c r="G367" s="96"/>
      <c r="H367" s="20"/>
      <c r="I367" s="194"/>
      <c r="J367" s="194"/>
      <c r="K367" s="96"/>
      <c r="L367" s="96"/>
      <c r="M367" s="96"/>
      <c r="N367" s="96"/>
      <c r="O367" s="96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</row>
    <row r="368" spans="1:33">
      <c r="A368" s="20"/>
      <c r="B368" s="20"/>
      <c r="C368" s="77"/>
      <c r="D368" s="20"/>
      <c r="E368" s="20"/>
      <c r="F368" s="20"/>
      <c r="G368" s="96"/>
      <c r="H368" s="20"/>
      <c r="I368" s="194"/>
      <c r="J368" s="194"/>
      <c r="K368" s="96"/>
      <c r="L368" s="96"/>
      <c r="M368" s="96"/>
      <c r="N368" s="96"/>
      <c r="O368" s="96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</row>
    <row r="369" spans="1:33">
      <c r="A369" s="20"/>
      <c r="B369" s="20"/>
      <c r="C369" s="77"/>
      <c r="D369" s="20"/>
      <c r="E369" s="20"/>
      <c r="F369" s="20"/>
      <c r="G369" s="96"/>
      <c r="H369" s="20"/>
      <c r="I369" s="194"/>
      <c r="J369" s="194"/>
      <c r="K369" s="96"/>
      <c r="L369" s="96"/>
      <c r="M369" s="96"/>
      <c r="N369" s="96"/>
      <c r="O369" s="96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</row>
    <row r="370" spans="1:33">
      <c r="A370" s="20"/>
      <c r="B370" s="20"/>
      <c r="C370" s="77"/>
      <c r="D370" s="20"/>
      <c r="E370" s="20"/>
      <c r="F370" s="20"/>
      <c r="G370" s="96"/>
      <c r="H370" s="20"/>
      <c r="I370" s="194"/>
      <c r="J370" s="194"/>
      <c r="K370" s="96"/>
      <c r="L370" s="96"/>
      <c r="M370" s="96"/>
      <c r="N370" s="96"/>
      <c r="O370" s="96"/>
      <c r="P370" s="20"/>
      <c r="Q370" s="20"/>
      <c r="R370" s="20"/>
      <c r="S370" s="20"/>
      <c r="T370" s="20"/>
      <c r="U370" s="20"/>
      <c r="V370" s="20"/>
    </row>
    <row r="371" spans="1:33">
      <c r="A371" s="20"/>
      <c r="B371" s="20"/>
      <c r="C371" s="77"/>
      <c r="D371" s="20"/>
      <c r="E371" s="20"/>
      <c r="F371" s="20"/>
      <c r="G371" s="96"/>
      <c r="H371" s="20"/>
      <c r="I371" s="194"/>
      <c r="J371" s="194"/>
      <c r="K371" s="96"/>
      <c r="L371" s="96"/>
      <c r="M371" s="96"/>
      <c r="N371" s="96"/>
      <c r="O371" s="96"/>
      <c r="P371" s="20"/>
      <c r="Q371" s="20"/>
      <c r="R371" s="20"/>
      <c r="S371" s="20"/>
      <c r="T371" s="20"/>
      <c r="U371" s="20"/>
      <c r="V371" s="20"/>
    </row>
    <row r="372" spans="1:33">
      <c r="A372" s="20"/>
      <c r="B372" s="20"/>
      <c r="C372" s="77"/>
      <c r="D372" s="20"/>
      <c r="E372" s="20"/>
      <c r="F372" s="20"/>
      <c r="G372" s="96"/>
      <c r="H372" s="20"/>
      <c r="I372" s="194"/>
      <c r="J372" s="194"/>
      <c r="K372" s="96"/>
      <c r="L372" s="96"/>
      <c r="M372" s="96"/>
      <c r="N372" s="96"/>
      <c r="O372" s="96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</row>
    <row r="373" spans="1:33">
      <c r="A373" s="20"/>
      <c r="B373" s="20"/>
      <c r="C373" s="77"/>
      <c r="D373" s="20"/>
      <c r="E373" s="20"/>
      <c r="F373" s="20"/>
      <c r="G373" s="96"/>
      <c r="H373" s="20"/>
      <c r="I373" s="194"/>
      <c r="J373" s="194"/>
      <c r="K373" s="96"/>
      <c r="L373" s="96"/>
      <c r="M373" s="96"/>
      <c r="N373" s="96"/>
      <c r="O373" s="96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</row>
    <row r="374" spans="1:33">
      <c r="A374" s="20"/>
      <c r="B374" s="20"/>
      <c r="C374" s="77"/>
      <c r="D374" s="20"/>
      <c r="E374" s="20"/>
      <c r="F374" s="20"/>
      <c r="G374" s="96"/>
      <c r="H374" s="20"/>
      <c r="I374" s="194"/>
      <c r="J374" s="194"/>
      <c r="K374" s="96"/>
      <c r="L374" s="96"/>
      <c r="M374" s="96"/>
      <c r="N374" s="96"/>
      <c r="O374" s="96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</row>
    <row r="375" spans="1:33">
      <c r="A375" s="20"/>
      <c r="B375" s="20"/>
      <c r="C375" s="77"/>
      <c r="D375" s="20"/>
      <c r="E375" s="20"/>
      <c r="F375" s="20"/>
      <c r="G375" s="96"/>
      <c r="H375" s="20"/>
      <c r="I375" s="194"/>
      <c r="J375" s="194"/>
      <c r="K375" s="96"/>
      <c r="L375" s="96"/>
      <c r="M375" s="96"/>
      <c r="N375" s="96"/>
      <c r="O375" s="96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</row>
    <row r="376" spans="1:33">
      <c r="A376" s="20"/>
      <c r="B376" s="20"/>
      <c r="C376" s="77"/>
      <c r="D376" s="20"/>
      <c r="E376" s="20"/>
      <c r="F376" s="20"/>
      <c r="G376" s="96"/>
      <c r="H376" s="20"/>
      <c r="I376" s="194"/>
      <c r="J376" s="194"/>
      <c r="K376" s="96"/>
      <c r="L376" s="96"/>
      <c r="M376" s="96"/>
      <c r="N376" s="96"/>
      <c r="O376" s="96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</row>
    <row r="377" spans="1:33">
      <c r="A377" s="20"/>
      <c r="B377" s="20"/>
      <c r="C377" s="77"/>
      <c r="D377" s="20"/>
      <c r="E377" s="20"/>
      <c r="F377" s="20"/>
      <c r="G377" s="96"/>
      <c r="H377" s="20"/>
      <c r="I377" s="194"/>
      <c r="J377" s="194"/>
      <c r="K377" s="96"/>
      <c r="L377" s="96"/>
      <c r="M377" s="96"/>
      <c r="N377" s="96"/>
      <c r="O377" s="96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</row>
    <row r="378" spans="1:33">
      <c r="A378" s="20"/>
      <c r="B378" s="20"/>
      <c r="C378" s="77"/>
      <c r="D378" s="20"/>
      <c r="E378" s="20"/>
      <c r="F378" s="20"/>
      <c r="G378" s="96"/>
      <c r="H378" s="20"/>
      <c r="I378" s="194"/>
      <c r="J378" s="194"/>
      <c r="K378" s="96"/>
      <c r="L378" s="96"/>
      <c r="M378" s="96"/>
      <c r="N378" s="96"/>
      <c r="O378" s="96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</row>
    <row r="379" spans="1:33">
      <c r="A379" s="20"/>
      <c r="B379" s="20"/>
      <c r="C379" s="77"/>
      <c r="D379" s="20"/>
      <c r="E379" s="20"/>
      <c r="F379" s="20"/>
      <c r="G379" s="96"/>
      <c r="H379" s="20"/>
      <c r="I379" s="194"/>
      <c r="J379" s="194"/>
      <c r="K379" s="96"/>
      <c r="L379" s="96"/>
      <c r="M379" s="96"/>
      <c r="N379" s="96"/>
      <c r="O379" s="96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</row>
    <row r="380" spans="1:33">
      <c r="A380" s="20"/>
      <c r="B380" s="20"/>
      <c r="C380" s="77"/>
      <c r="D380" s="20"/>
      <c r="E380" s="20"/>
      <c r="F380" s="20"/>
      <c r="G380" s="96"/>
      <c r="H380" s="20"/>
      <c r="I380" s="194"/>
      <c r="J380" s="194"/>
      <c r="K380" s="96"/>
      <c r="L380" s="96"/>
      <c r="M380" s="96"/>
      <c r="N380" s="96"/>
      <c r="O380" s="96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</row>
  </sheetData>
  <mergeCells count="4">
    <mergeCell ref="A352:B352"/>
    <mergeCell ref="C6:D6"/>
    <mergeCell ref="A1:B4"/>
    <mergeCell ref="C1:D1"/>
  </mergeCells>
  <hyperlinks>
    <hyperlink ref="C4" r:id="rId1" xr:uid="{E9A42388-BDE4-44CF-87AC-064C8707514D}"/>
  </hyperlinks>
  <pageMargins left="0.25" right="0.25" top="0.75" bottom="0.75" header="0.3" footer="0.3"/>
  <pageSetup scale="56" fitToHeight="0" orientation="landscape" r:id="rId2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338202FB3C34482FFFD1606CDC4B7" ma:contentTypeVersion="17" ma:contentTypeDescription="Create a new document." ma:contentTypeScope="" ma:versionID="3f182f9f78235ef97111a4b1d4fde88e">
  <xsd:schema xmlns:xsd="http://www.w3.org/2001/XMLSchema" xmlns:xs="http://www.w3.org/2001/XMLSchema" xmlns:p="http://schemas.microsoft.com/office/2006/metadata/properties" xmlns:ns2="d50b0dc5-7648-48da-9159-06c5be19f3c5" xmlns:ns3="d9478c3e-10ac-4f5b-b2c4-94b4450fb773" targetNamespace="http://schemas.microsoft.com/office/2006/metadata/properties" ma:root="true" ma:fieldsID="b11722abe05ff7296f9d227a1cba7acc" ns2:_="" ns3:_="">
    <xsd:import namespace="d50b0dc5-7648-48da-9159-06c5be19f3c5"/>
    <xsd:import namespace="d9478c3e-10ac-4f5b-b2c4-94b4450fb7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b0dc5-7648-48da-9159-06c5be19f3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4b140f4-4b2e-4ca3-8539-590c3cba639f}" ma:internalName="TaxCatchAll" ma:showField="CatchAllData" ma:web="d50b0dc5-7648-48da-9159-06c5be19f3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78c3e-10ac-4f5b-b2c4-94b4450fb7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3a6cecd-3adf-4292-9f0b-ea41c224f7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478c3e-10ac-4f5b-b2c4-94b4450fb773">
      <Terms xmlns="http://schemas.microsoft.com/office/infopath/2007/PartnerControls"/>
    </lcf76f155ced4ddcb4097134ff3c332f>
    <TaxCatchAll xmlns="d50b0dc5-7648-48da-9159-06c5be19f3c5" xsi:nil="true"/>
  </documentManagement>
</p:properties>
</file>

<file path=customXml/itemProps1.xml><?xml version="1.0" encoding="utf-8"?>
<ds:datastoreItem xmlns:ds="http://schemas.openxmlformats.org/officeDocument/2006/customXml" ds:itemID="{702CF48B-514F-418C-A7D9-002BA7584F09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F95F77C1-1CB9-4568-AD4C-0205033EFE85}"/>
</file>

<file path=customXml/itemProps3.xml><?xml version="1.0" encoding="utf-8"?>
<ds:datastoreItem xmlns:ds="http://schemas.openxmlformats.org/officeDocument/2006/customXml" ds:itemID="{6323DF75-4C77-44D5-BFB6-451467258A11}"/>
</file>

<file path=customXml/itemProps4.xml><?xml version="1.0" encoding="utf-8"?>
<ds:datastoreItem xmlns:ds="http://schemas.openxmlformats.org/officeDocument/2006/customXml" ds:itemID="{329C792F-5D4E-43B1-939A-42585A80A3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DETAILED ESTIMATE</vt:lpstr>
      <vt:lpstr>'DETAILED ESTIMATE'!Print_Area</vt:lpstr>
      <vt:lpstr>SUMMARY!Print_Area</vt:lpstr>
      <vt:lpstr>'DETAILED ESTIMATE'!Print_Titles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</dc:creator>
  <cp:lastModifiedBy>Karen Bustard</cp:lastModifiedBy>
  <cp:lastPrinted>2021-03-16T22:22:00Z</cp:lastPrinted>
  <dcterms:created xsi:type="dcterms:W3CDTF">2020-03-21T19:02:00Z</dcterms:created>
  <dcterms:modified xsi:type="dcterms:W3CDTF">2026-05-07T14:57:37Z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{702CF48B-514F-418C-A7D9-002BA7584F09}</vt:lpwstr>
  </property>
  <property fmtid="{D5CDD505-2E9C-101B-9397-08002B2CF9AE}" pid="5" name="PS9Connected">
    <vt:bool>true</vt:bool>
  </property>
  <property fmtid="{D5CDD505-2E9C-101B-9397-08002B2CF9AE}" pid="6" name="ICV">
    <vt:lpwstr>272A84A593C74E058BBAFCAB1171C1A9</vt:lpwstr>
  </property>
  <property fmtid="{D5CDD505-2E9C-101B-9397-08002B2CF9AE}" pid="7" name="KSOProductBuildVer">
    <vt:lpwstr>1033-11.2.0.11537</vt:lpwstr>
  </property>
  <property fmtid="{D5CDD505-2E9C-101B-9397-08002B2CF9AE}" pid="8" name="ContentTypeId">
    <vt:lpwstr>0x010100BF1338202FB3C34482FFFD1606CDC4B7</vt:lpwstr>
  </property>
</Properties>
</file>